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cellimages.xml" ContentType="application/vnd.wps-officedocument.cellimag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86134\Desktop\工作文件\研究生\26综测\综测\汇总表\"/>
    </mc:Choice>
  </mc:AlternateContent>
  <xr:revisionPtr revIDLastSave="0" documentId="13_ncr:1_{C3958CEE-95FC-4636-84A0-EABBAE62BBC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91029"/>
</workbook>
</file>

<file path=xl/calcChain.xml><?xml version="1.0" encoding="utf-8"?>
<calcChain xmlns="http://schemas.openxmlformats.org/spreadsheetml/2006/main">
  <c r="U52" i="1" l="1"/>
  <c r="O52" i="1"/>
  <c r="H52" i="1"/>
  <c r="R52" i="1" s="1"/>
  <c r="U51" i="1"/>
  <c r="O51" i="1"/>
  <c r="H51" i="1"/>
  <c r="R51" i="1" s="1"/>
  <c r="U50" i="1"/>
  <c r="O50" i="1"/>
  <c r="H50" i="1"/>
  <c r="R50" i="1" s="1"/>
  <c r="U49" i="1"/>
  <c r="O49" i="1"/>
  <c r="H49" i="1"/>
  <c r="R49" i="1" s="1"/>
  <c r="U48" i="1"/>
  <c r="O48" i="1"/>
  <c r="H48" i="1"/>
  <c r="R48" i="1" s="1"/>
  <c r="U47" i="1"/>
  <c r="O47" i="1"/>
  <c r="H47" i="1"/>
  <c r="R47" i="1" s="1"/>
  <c r="U46" i="1"/>
  <c r="O46" i="1"/>
  <c r="H46" i="1"/>
  <c r="R46" i="1" s="1"/>
  <c r="U45" i="1"/>
  <c r="O45" i="1"/>
  <c r="H45" i="1"/>
  <c r="R45" i="1" s="1"/>
  <c r="U44" i="1"/>
  <c r="O44" i="1"/>
  <c r="H44" i="1"/>
  <c r="R44" i="1" s="1"/>
  <c r="U43" i="1"/>
  <c r="O43" i="1"/>
  <c r="H43" i="1"/>
  <c r="R43" i="1" s="1"/>
  <c r="U42" i="1"/>
  <c r="O42" i="1"/>
  <c r="H42" i="1"/>
  <c r="R42" i="1" s="1"/>
  <c r="U41" i="1"/>
  <c r="O41" i="1"/>
  <c r="H41" i="1"/>
  <c r="R41" i="1" s="1"/>
  <c r="U40" i="1"/>
  <c r="O40" i="1"/>
  <c r="H40" i="1"/>
  <c r="U39" i="1"/>
  <c r="R39" i="1"/>
  <c r="O39" i="1"/>
  <c r="H39" i="1"/>
  <c r="U38" i="1"/>
  <c r="R38" i="1"/>
  <c r="O38" i="1"/>
  <c r="H38" i="1"/>
  <c r="U37" i="1"/>
  <c r="R37" i="1"/>
  <c r="O37" i="1"/>
  <c r="H37" i="1"/>
  <c r="U36" i="1"/>
  <c r="R36" i="1"/>
  <c r="O36" i="1"/>
  <c r="H36" i="1"/>
  <c r="U35" i="1"/>
  <c r="R35" i="1"/>
  <c r="O35" i="1"/>
  <c r="H35" i="1"/>
  <c r="U34" i="1"/>
  <c r="R34" i="1"/>
  <c r="O34" i="1"/>
  <c r="H34" i="1"/>
  <c r="U33" i="1"/>
  <c r="R33" i="1"/>
  <c r="O33" i="1"/>
  <c r="H33" i="1"/>
  <c r="U32" i="1"/>
  <c r="R32" i="1"/>
  <c r="O32" i="1"/>
  <c r="H32" i="1"/>
  <c r="U31" i="1"/>
  <c r="R31" i="1"/>
  <c r="O31" i="1"/>
  <c r="U30" i="1"/>
  <c r="O30" i="1"/>
  <c r="R30" i="1" s="1"/>
  <c r="H30" i="1"/>
  <c r="U29" i="1"/>
  <c r="R29" i="1"/>
  <c r="O29" i="1"/>
  <c r="H29" i="1"/>
  <c r="U28" i="1"/>
  <c r="O28" i="1"/>
  <c r="R28" i="1" s="1"/>
  <c r="H28" i="1"/>
  <c r="U27" i="1"/>
  <c r="O27" i="1"/>
  <c r="R27" i="1" s="1"/>
  <c r="H27" i="1"/>
  <c r="U26" i="1"/>
  <c r="O26" i="1"/>
  <c r="R26" i="1" s="1"/>
  <c r="U25" i="1"/>
  <c r="O25" i="1"/>
  <c r="R25" i="1" s="1"/>
  <c r="H25" i="1"/>
  <c r="U24" i="1"/>
  <c r="O24" i="1"/>
  <c r="R24" i="1" s="1"/>
  <c r="U23" i="1"/>
  <c r="O23" i="1"/>
  <c r="H23" i="1"/>
  <c r="R23" i="1" s="1"/>
  <c r="U22" i="1"/>
  <c r="O22" i="1"/>
  <c r="H22" i="1"/>
  <c r="R22" i="1" s="1"/>
  <c r="U21" i="1"/>
  <c r="O21" i="1"/>
  <c r="H21" i="1"/>
  <c r="R21" i="1" s="1"/>
  <c r="U20" i="1"/>
  <c r="O20" i="1"/>
  <c r="H20" i="1"/>
  <c r="R20" i="1" s="1"/>
  <c r="U19" i="1"/>
  <c r="O19" i="1"/>
  <c r="H19" i="1"/>
  <c r="R19" i="1" s="1"/>
  <c r="U18" i="1"/>
  <c r="O18" i="1"/>
  <c r="H18" i="1"/>
  <c r="R18" i="1" s="1"/>
  <c r="U17" i="1"/>
  <c r="O17" i="1"/>
  <c r="H17" i="1"/>
  <c r="R17" i="1" s="1"/>
  <c r="U16" i="1"/>
  <c r="O16" i="1"/>
  <c r="H16" i="1"/>
  <c r="R16" i="1" s="1"/>
  <c r="U15" i="1"/>
  <c r="O15" i="1"/>
  <c r="H15" i="1"/>
  <c r="R15" i="1" s="1"/>
  <c r="U14" i="1"/>
  <c r="O14" i="1"/>
  <c r="H14" i="1"/>
  <c r="R14" i="1" s="1"/>
  <c r="U13" i="1"/>
  <c r="O13" i="1"/>
  <c r="H13" i="1"/>
  <c r="R13" i="1" s="1"/>
  <c r="U12" i="1"/>
  <c r="O12" i="1"/>
  <c r="H12" i="1"/>
  <c r="R12" i="1" s="1"/>
  <c r="U11" i="1"/>
  <c r="O11" i="1"/>
  <c r="H11" i="1"/>
  <c r="R11" i="1" s="1"/>
  <c r="U10" i="1"/>
  <c r="O10" i="1"/>
  <c r="H10" i="1"/>
  <c r="R10" i="1" s="1"/>
  <c r="U9" i="1"/>
  <c r="O9" i="1"/>
  <c r="H9" i="1"/>
  <c r="R9" i="1" s="1"/>
  <c r="U8" i="1"/>
  <c r="O8" i="1"/>
  <c r="H8" i="1"/>
  <c r="R8" i="1" s="1"/>
  <c r="U7" i="1"/>
  <c r="O7" i="1"/>
  <c r="H7" i="1"/>
  <c r="R7" i="1" s="1"/>
  <c r="U6" i="1"/>
  <c r="O6" i="1"/>
  <c r="H6" i="1"/>
  <c r="R6" i="1" s="1"/>
  <c r="U5" i="1"/>
  <c r="O5" i="1"/>
  <c r="H5" i="1"/>
  <c r="R5" i="1" s="1"/>
  <c r="U4" i="1"/>
  <c r="O4" i="1"/>
  <c r="H4" i="1"/>
  <c r="R4" i="1" s="1"/>
</calcChain>
</file>

<file path=xl/cellimages.xml><?xml version="1.0" encoding="utf-8"?>
<etc:cellImages xmlns:xdr="http://schemas.openxmlformats.org/drawingml/2006/spreadsheetDrawing" xmlns:r="http://schemas.openxmlformats.org/officeDocument/2006/relationships" xmlns:a="http://schemas.openxmlformats.org/drawingml/2006/main" xmlns:etc="http://www.wps.cn/officeDocument/2017/etCustomData">
  <etc:cellImage>
    <xdr:pic>
      <xdr:nvPicPr>
        <xdr:cNvPr id="48" name="ID_CFE14AA5805E4848B6F6ED853E2700DC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 rot="16200000">
          <a:off x="17317085" y="18415000"/>
          <a:ext cx="565785" cy="797560"/>
        </a:xfrm>
        <a:prstGeom prst="rect">
          <a:avLst/>
        </a:prstGeom>
        <a:noFill/>
        <a:ln>
          <a:noFill/>
        </a:ln>
      </xdr:spPr>
    </xdr:pic>
  </etc:cellImage>
  <etc:cellImage>
    <xdr:pic>
      <xdr:nvPicPr>
        <xdr:cNvPr id="46" name="ID_EF463CBCC43B41529DAC9A429A472123"/>
        <xdr:cNvPicPr/>
      </xdr:nvPicPr>
      <xdr:blipFill>
        <a:blip r:embed="rId3" r:link="rId2"/>
        <a:stretch>
          <a:fillRect/>
        </a:stretch>
      </xdr:blipFill>
      <xdr:spPr>
        <a:xfrm>
          <a:off x="17258030" y="31552515"/>
          <a:ext cx="781050" cy="502285"/>
        </a:xfrm>
        <a:prstGeom prst="rect">
          <a:avLst/>
        </a:prstGeom>
      </xdr:spPr>
    </xdr:pic>
  </etc:cellImage>
  <etc:cellImage>
    <xdr:pic>
      <xdr:nvPicPr>
        <xdr:cNvPr id="45" name="ID_D03099D22223418D8A9B379201F8AD1C"/>
        <xdr:cNvPicPr/>
      </xdr:nvPicPr>
      <xdr:blipFill>
        <a:blip r:embed="rId4" r:link="rId2"/>
        <a:stretch>
          <a:fillRect/>
        </a:stretch>
      </xdr:blipFill>
      <xdr:spPr>
        <a:xfrm>
          <a:off x="17059910" y="30971490"/>
          <a:ext cx="781050" cy="445135"/>
        </a:xfrm>
        <a:prstGeom prst="rect">
          <a:avLst/>
        </a:prstGeom>
      </xdr:spPr>
    </xdr:pic>
  </etc:cellImage>
  <etc:cellImage>
    <xdr:pic>
      <xdr:nvPicPr>
        <xdr:cNvPr id="44" name="ID_B9E4B2F3424D44E18C516B01C79FF53B"/>
        <xdr:cNvPicPr/>
      </xdr:nvPicPr>
      <xdr:blipFill>
        <a:blip r:embed="rId5" r:link="rId2"/>
        <a:stretch>
          <a:fillRect/>
        </a:stretch>
      </xdr:blipFill>
      <xdr:spPr>
        <a:xfrm>
          <a:off x="17059910" y="30362525"/>
          <a:ext cx="781050" cy="443865"/>
        </a:xfrm>
        <a:prstGeom prst="rect">
          <a:avLst/>
        </a:prstGeom>
      </xdr:spPr>
    </xdr:pic>
  </etc:cellImage>
  <etc:cellImage>
    <xdr:pic>
      <xdr:nvPicPr>
        <xdr:cNvPr id="43" name="ID_7EAD42E30F7F48C5B3D7BF9AD343C10B"/>
        <xdr:cNvPicPr/>
      </xdr:nvPicPr>
      <xdr:blipFill>
        <a:blip r:embed="rId6" r:link="rId2"/>
        <a:stretch>
          <a:fillRect/>
        </a:stretch>
      </xdr:blipFill>
      <xdr:spPr>
        <a:xfrm>
          <a:off x="17258030" y="29824680"/>
          <a:ext cx="781050" cy="299720"/>
        </a:xfrm>
        <a:prstGeom prst="rect">
          <a:avLst/>
        </a:prstGeom>
      </xdr:spPr>
    </xdr:pic>
  </etc:cellImage>
  <etc:cellImage>
    <xdr:pic>
      <xdr:nvPicPr>
        <xdr:cNvPr id="42" name="ID_8E9155C49D6E405FBA14435F896B3213"/>
        <xdr:cNvPicPr/>
      </xdr:nvPicPr>
      <xdr:blipFill>
        <a:blip r:embed="rId7" r:link="rId2"/>
        <a:stretch>
          <a:fillRect/>
        </a:stretch>
      </xdr:blipFill>
      <xdr:spPr>
        <a:xfrm>
          <a:off x="17169765" y="29147770"/>
          <a:ext cx="781050" cy="433070"/>
        </a:xfrm>
        <a:prstGeom prst="rect">
          <a:avLst/>
        </a:prstGeom>
      </xdr:spPr>
    </xdr:pic>
  </etc:cellImage>
  <etc:cellImage>
    <xdr:pic>
      <xdr:nvPicPr>
        <xdr:cNvPr id="41" name="ID_3647878B1F6E484BBEAF828672E5F3D9"/>
        <xdr:cNvPicPr/>
      </xdr:nvPicPr>
      <xdr:blipFill>
        <a:blip r:embed="rId8" r:link="rId2"/>
        <a:stretch>
          <a:fillRect/>
        </a:stretch>
      </xdr:blipFill>
      <xdr:spPr>
        <a:xfrm>
          <a:off x="17201515" y="28530550"/>
          <a:ext cx="781050" cy="449580"/>
        </a:xfrm>
        <a:prstGeom prst="rect">
          <a:avLst/>
        </a:prstGeom>
      </xdr:spPr>
    </xdr:pic>
  </etc:cellImage>
  <etc:cellImage>
    <xdr:pic>
      <xdr:nvPicPr>
        <xdr:cNvPr id="40" name="ID_1C0152A0A20B4BF2B6B4164992E262A2"/>
        <xdr:cNvPicPr/>
      </xdr:nvPicPr>
      <xdr:blipFill>
        <a:blip r:embed="rId9" r:link="rId2"/>
        <a:stretch>
          <a:fillRect/>
        </a:stretch>
      </xdr:blipFill>
      <xdr:spPr>
        <a:xfrm>
          <a:off x="17218025" y="27905075"/>
          <a:ext cx="781050" cy="480060"/>
        </a:xfrm>
        <a:prstGeom prst="rect">
          <a:avLst/>
        </a:prstGeom>
      </xdr:spPr>
    </xdr:pic>
  </etc:cellImage>
  <etc:cellImage>
    <xdr:pic>
      <xdr:nvPicPr>
        <xdr:cNvPr id="39" name="ID_A7DF757E9A7A4139B6952D9F67AFE528"/>
        <xdr:cNvPicPr/>
      </xdr:nvPicPr>
      <xdr:blipFill>
        <a:blip r:embed="rId10" r:link="rId2"/>
        <a:stretch>
          <a:fillRect/>
        </a:stretch>
      </xdr:blipFill>
      <xdr:spPr>
        <a:xfrm>
          <a:off x="17059910" y="27353260"/>
          <a:ext cx="781050" cy="366395"/>
        </a:xfrm>
        <a:prstGeom prst="rect">
          <a:avLst/>
        </a:prstGeom>
      </xdr:spPr>
    </xdr:pic>
  </etc:cellImage>
  <etc:cellImage>
    <xdr:pic>
      <xdr:nvPicPr>
        <xdr:cNvPr id="36" name="ID_2CCDB9D0C381404CAA1AC32CA574A380"/>
        <xdr:cNvPicPr/>
      </xdr:nvPicPr>
      <xdr:blipFill>
        <a:blip r:embed="rId11" r:link="rId2"/>
        <a:stretch>
          <a:fillRect/>
        </a:stretch>
      </xdr:blipFill>
      <xdr:spPr>
        <a:xfrm>
          <a:off x="17153255" y="25464770"/>
          <a:ext cx="781050" cy="485775"/>
        </a:xfrm>
        <a:prstGeom prst="rect">
          <a:avLst/>
        </a:prstGeom>
      </xdr:spPr>
    </xdr:pic>
  </etc:cellImage>
  <etc:cellImage>
    <xdr:pic>
      <xdr:nvPicPr>
        <xdr:cNvPr id="35" name="ID_17B5AD1873C54687A97BFB8164B0FCA7"/>
        <xdr:cNvPicPr/>
      </xdr:nvPicPr>
      <xdr:blipFill>
        <a:blip r:embed="rId12" r:link="rId2"/>
        <a:stretch>
          <a:fillRect/>
        </a:stretch>
      </xdr:blipFill>
      <xdr:spPr>
        <a:xfrm>
          <a:off x="17059910" y="24915495"/>
          <a:ext cx="781050" cy="431800"/>
        </a:xfrm>
        <a:prstGeom prst="rect">
          <a:avLst/>
        </a:prstGeom>
      </xdr:spPr>
    </xdr:pic>
  </etc:cellImage>
  <etc:cellImage>
    <xdr:pic>
      <xdr:nvPicPr>
        <xdr:cNvPr id="34" name="ID_DB76020D485F45A48D2AB84F69B920B9"/>
        <xdr:cNvPicPr/>
      </xdr:nvPicPr>
      <xdr:blipFill>
        <a:blip r:embed="rId13" r:link="rId2"/>
        <a:stretch>
          <a:fillRect/>
        </a:stretch>
      </xdr:blipFill>
      <xdr:spPr>
        <a:xfrm>
          <a:off x="17059910" y="24338280"/>
          <a:ext cx="781050" cy="433705"/>
        </a:xfrm>
        <a:prstGeom prst="rect">
          <a:avLst/>
        </a:prstGeom>
      </xdr:spPr>
    </xdr:pic>
  </etc:cellImage>
  <etc:cellImage>
    <xdr:pic>
      <xdr:nvPicPr>
        <xdr:cNvPr id="33" name="ID_F36972A061D44E36840464D8378B2774"/>
        <xdr:cNvPicPr/>
      </xdr:nvPicPr>
      <xdr:blipFill>
        <a:blip r:embed="rId14" r:link="rId2"/>
        <a:stretch>
          <a:fillRect/>
        </a:stretch>
      </xdr:blipFill>
      <xdr:spPr>
        <a:xfrm>
          <a:off x="17169765" y="23817580"/>
          <a:ext cx="781050" cy="255905"/>
        </a:xfrm>
        <a:prstGeom prst="rect">
          <a:avLst/>
        </a:prstGeom>
      </xdr:spPr>
    </xdr:pic>
  </etc:cellImage>
  <etc:cellImage>
    <xdr:pic>
      <xdr:nvPicPr>
        <xdr:cNvPr id="32" name="ID_CE4CB0B388894991894D27CDCD16812A"/>
        <xdr:cNvPicPr/>
      </xdr:nvPicPr>
      <xdr:blipFill>
        <a:blip r:embed="rId15" r:link="rId2"/>
        <a:stretch>
          <a:fillRect/>
        </a:stretch>
      </xdr:blipFill>
      <xdr:spPr>
        <a:xfrm>
          <a:off x="17121505" y="23138765"/>
          <a:ext cx="781050" cy="392430"/>
        </a:xfrm>
        <a:prstGeom prst="rect">
          <a:avLst/>
        </a:prstGeom>
      </xdr:spPr>
    </xdr:pic>
  </etc:cellImage>
  <etc:cellImage>
    <xdr:pic>
      <xdr:nvPicPr>
        <xdr:cNvPr id="31" name="ID_EB21623D22064CBFB7BBF6301CC20A02"/>
        <xdr:cNvPicPr/>
      </xdr:nvPicPr>
      <xdr:blipFill>
        <a:blip r:embed="rId16" r:link="rId2"/>
        <a:stretch>
          <a:fillRect/>
        </a:stretch>
      </xdr:blipFill>
      <xdr:spPr>
        <a:xfrm>
          <a:off x="17217390" y="22559645"/>
          <a:ext cx="781050" cy="331470"/>
        </a:xfrm>
        <a:prstGeom prst="rect">
          <a:avLst/>
        </a:prstGeom>
      </xdr:spPr>
    </xdr:pic>
  </etc:cellImage>
  <etc:cellImage>
    <xdr:pic>
      <xdr:nvPicPr>
        <xdr:cNvPr id="30" name="ID_FC49F607E0BE42BFB19412AA313A1C4A"/>
        <xdr:cNvPicPr/>
      </xdr:nvPicPr>
      <xdr:blipFill>
        <a:blip r:embed="rId17" r:link="rId2"/>
        <a:stretch>
          <a:fillRect/>
        </a:stretch>
      </xdr:blipFill>
      <xdr:spPr>
        <a:xfrm>
          <a:off x="17218025" y="21870670"/>
          <a:ext cx="781050" cy="492125"/>
        </a:xfrm>
        <a:prstGeom prst="rect">
          <a:avLst/>
        </a:prstGeom>
      </xdr:spPr>
    </xdr:pic>
  </etc:cellImage>
  <etc:cellImage>
    <xdr:pic>
      <xdr:nvPicPr>
        <xdr:cNvPr id="29" name="ID_FEFFB5101CCC48598B15BD93D782348E"/>
        <xdr:cNvPicPr/>
      </xdr:nvPicPr>
      <xdr:blipFill>
        <a:blip r:embed="rId18" r:link="rId2"/>
        <a:stretch>
          <a:fillRect/>
        </a:stretch>
      </xdr:blipFill>
      <xdr:spPr>
        <a:xfrm>
          <a:off x="17059910" y="21297900"/>
          <a:ext cx="781050" cy="418465"/>
        </a:xfrm>
        <a:prstGeom prst="rect">
          <a:avLst/>
        </a:prstGeom>
      </xdr:spPr>
    </xdr:pic>
  </etc:cellImage>
  <etc:cellImage>
    <xdr:pic>
      <xdr:nvPicPr>
        <xdr:cNvPr id="28" name="ID_1538F6A0A1E141D990E8ADD9B6756A53"/>
        <xdr:cNvPicPr/>
      </xdr:nvPicPr>
      <xdr:blipFill>
        <a:blip r:embed="rId19" r:link="rId2"/>
        <a:stretch>
          <a:fillRect/>
        </a:stretch>
      </xdr:blipFill>
      <xdr:spPr>
        <a:xfrm>
          <a:off x="17138015" y="20694015"/>
          <a:ext cx="781050" cy="407035"/>
        </a:xfrm>
        <a:prstGeom prst="rect">
          <a:avLst/>
        </a:prstGeom>
      </xdr:spPr>
    </xdr:pic>
  </etc:cellImage>
  <etc:cellImage>
    <xdr:pic>
      <xdr:nvPicPr>
        <xdr:cNvPr id="27" name="ID_65970276DDE44D44AFDDBA9A44B0FCE2"/>
        <xdr:cNvPicPr/>
      </xdr:nvPicPr>
      <xdr:blipFill>
        <a:blip r:embed="rId20" r:link="rId2"/>
        <a:stretch>
          <a:fillRect/>
        </a:stretch>
      </xdr:blipFill>
      <xdr:spPr>
        <a:xfrm>
          <a:off x="17059910" y="19874865"/>
          <a:ext cx="781050" cy="315595"/>
        </a:xfrm>
        <a:prstGeom prst="rect">
          <a:avLst/>
        </a:prstGeom>
      </xdr:spPr>
    </xdr:pic>
  </etc:cellImage>
  <etc:cellImage>
    <xdr:pic>
      <xdr:nvPicPr>
        <xdr:cNvPr id="26" name="ID_FE39866F5CAD4AB09FDC2EB4E989EEE9"/>
        <xdr:cNvPicPr/>
      </xdr:nvPicPr>
      <xdr:blipFill>
        <a:blip r:embed="rId21" r:link="rId2"/>
        <a:stretch>
          <a:fillRect/>
        </a:stretch>
      </xdr:blipFill>
      <xdr:spPr>
        <a:xfrm>
          <a:off x="17225645" y="19227800"/>
          <a:ext cx="781050" cy="389255"/>
        </a:xfrm>
        <a:prstGeom prst="rect">
          <a:avLst/>
        </a:prstGeom>
      </xdr:spPr>
    </xdr:pic>
  </etc:cellImage>
  <etc:cellImage>
    <xdr:pic>
      <xdr:nvPicPr>
        <xdr:cNvPr id="25" name="ID_A6E15987B528496B844EE3CB79B3AAE6"/>
        <xdr:cNvPicPr/>
      </xdr:nvPicPr>
      <xdr:blipFill>
        <a:blip r:embed="rId22" r:link="rId2"/>
        <a:stretch>
          <a:fillRect/>
        </a:stretch>
      </xdr:blipFill>
      <xdr:spPr>
        <a:xfrm>
          <a:off x="17159605" y="17954625"/>
          <a:ext cx="781050" cy="498475"/>
        </a:xfrm>
        <a:prstGeom prst="rect">
          <a:avLst/>
        </a:prstGeom>
      </xdr:spPr>
    </xdr:pic>
  </etc:cellImage>
  <etc:cellImage>
    <xdr:pic>
      <xdr:nvPicPr>
        <xdr:cNvPr id="24" name="ID_713A28AE5EAF4705B1EEB99E9033EDBA"/>
        <xdr:cNvPicPr/>
      </xdr:nvPicPr>
      <xdr:blipFill>
        <a:blip r:embed="rId23" r:link="rId2"/>
        <a:stretch>
          <a:fillRect/>
        </a:stretch>
      </xdr:blipFill>
      <xdr:spPr>
        <a:xfrm>
          <a:off x="17173575" y="17398365"/>
          <a:ext cx="781050" cy="391160"/>
        </a:xfrm>
        <a:prstGeom prst="rect">
          <a:avLst/>
        </a:prstGeom>
      </xdr:spPr>
    </xdr:pic>
  </etc:cellImage>
  <etc:cellImage>
    <xdr:pic>
      <xdr:nvPicPr>
        <xdr:cNvPr id="23" name="ID_C7243AB2626742E09F889CA7CB2C3ECC"/>
        <xdr:cNvPicPr/>
      </xdr:nvPicPr>
      <xdr:blipFill>
        <a:blip r:embed="rId24" r:link="rId2"/>
        <a:stretch>
          <a:fillRect/>
        </a:stretch>
      </xdr:blipFill>
      <xdr:spPr>
        <a:xfrm>
          <a:off x="17059910" y="16797020"/>
          <a:ext cx="781050" cy="375285"/>
        </a:xfrm>
        <a:prstGeom prst="rect">
          <a:avLst/>
        </a:prstGeom>
      </xdr:spPr>
    </xdr:pic>
  </etc:cellImage>
  <etc:cellImage>
    <xdr:pic>
      <xdr:nvPicPr>
        <xdr:cNvPr id="22" name="ID_2BEC84C297F7455698E2FE59D7750EFD"/>
        <xdr:cNvPicPr/>
      </xdr:nvPicPr>
      <xdr:blipFill>
        <a:blip r:embed="rId25" r:link="rId2"/>
        <a:stretch>
          <a:fillRect/>
        </a:stretch>
      </xdr:blipFill>
      <xdr:spPr>
        <a:xfrm>
          <a:off x="17059910" y="16236315"/>
          <a:ext cx="781050" cy="277495"/>
        </a:xfrm>
        <a:prstGeom prst="rect">
          <a:avLst/>
        </a:prstGeom>
      </xdr:spPr>
    </xdr:pic>
  </etc:cellImage>
  <etc:cellImage>
    <xdr:pic>
      <xdr:nvPicPr>
        <xdr:cNvPr id="21" name="ID_5D642A4FD9284C48A1F9884498526CB9"/>
        <xdr:cNvPicPr/>
      </xdr:nvPicPr>
      <xdr:blipFill>
        <a:blip r:embed="rId26" r:link="rId2"/>
        <a:stretch>
          <a:fillRect/>
        </a:stretch>
      </xdr:blipFill>
      <xdr:spPr>
        <a:xfrm>
          <a:off x="17214850" y="15591155"/>
          <a:ext cx="781050" cy="347980"/>
        </a:xfrm>
        <a:prstGeom prst="rect">
          <a:avLst/>
        </a:prstGeom>
      </xdr:spPr>
    </xdr:pic>
  </etc:cellImage>
  <etc:cellImage>
    <xdr:pic>
      <xdr:nvPicPr>
        <xdr:cNvPr id="20" name="ID_564D6614ECD94464B0F131F1B2660478"/>
        <xdr:cNvPicPr/>
      </xdr:nvPicPr>
      <xdr:blipFill>
        <a:blip r:embed="rId27" r:link="rId2"/>
        <a:stretch>
          <a:fillRect/>
        </a:stretch>
      </xdr:blipFill>
      <xdr:spPr>
        <a:xfrm>
          <a:off x="17131665" y="14916150"/>
          <a:ext cx="781050" cy="478155"/>
        </a:xfrm>
        <a:prstGeom prst="rect">
          <a:avLst/>
        </a:prstGeom>
      </xdr:spPr>
    </xdr:pic>
  </etc:cellImage>
  <etc:cellImage>
    <xdr:pic>
      <xdr:nvPicPr>
        <xdr:cNvPr id="19" name="ID_636D0E45BD724CCE8AE4C3473C5B65C4"/>
        <xdr:cNvPicPr/>
      </xdr:nvPicPr>
      <xdr:blipFill>
        <a:blip r:embed="rId28" r:link="rId2"/>
        <a:stretch>
          <a:fillRect/>
        </a:stretch>
      </xdr:blipFill>
      <xdr:spPr>
        <a:xfrm>
          <a:off x="17059910" y="14274800"/>
          <a:ext cx="781050" cy="542925"/>
        </a:xfrm>
        <a:prstGeom prst="rect">
          <a:avLst/>
        </a:prstGeom>
      </xdr:spPr>
    </xdr:pic>
  </etc:cellImage>
  <etc:cellImage>
    <xdr:pic>
      <xdr:nvPicPr>
        <xdr:cNvPr id="18" name="ID_BB557F00636D45A39054402D57E01443"/>
        <xdr:cNvPicPr/>
      </xdr:nvPicPr>
      <xdr:blipFill>
        <a:blip r:embed="rId29" r:link="rId2"/>
        <a:stretch>
          <a:fillRect/>
        </a:stretch>
      </xdr:blipFill>
      <xdr:spPr>
        <a:xfrm>
          <a:off x="17059910" y="13659485"/>
          <a:ext cx="781050" cy="554355"/>
        </a:xfrm>
        <a:prstGeom prst="rect">
          <a:avLst/>
        </a:prstGeom>
      </xdr:spPr>
    </xdr:pic>
  </etc:cellImage>
  <etc:cellImage>
    <xdr:pic>
      <xdr:nvPicPr>
        <xdr:cNvPr id="17" name="ID_FF16DB7FBBAA453F8E9DDBB087FEEC60"/>
        <xdr:cNvPicPr/>
      </xdr:nvPicPr>
      <xdr:blipFill>
        <a:blip r:embed="rId30" r:link="rId2"/>
        <a:stretch>
          <a:fillRect/>
        </a:stretch>
      </xdr:blipFill>
      <xdr:spPr>
        <a:xfrm>
          <a:off x="17159605" y="13096875"/>
          <a:ext cx="781050" cy="458470"/>
        </a:xfrm>
        <a:prstGeom prst="rect">
          <a:avLst/>
        </a:prstGeom>
      </xdr:spPr>
    </xdr:pic>
  </etc:cellImage>
  <etc:cellImage>
    <xdr:pic>
      <xdr:nvPicPr>
        <xdr:cNvPr id="16" name="ID_AEF327B68D114F49BD60CB768B50DB5B"/>
        <xdr:cNvPicPr/>
      </xdr:nvPicPr>
      <xdr:blipFill>
        <a:blip r:embed="rId31" r:link="rId2"/>
        <a:stretch>
          <a:fillRect/>
        </a:stretch>
      </xdr:blipFill>
      <xdr:spPr>
        <a:xfrm>
          <a:off x="17242790" y="12564110"/>
          <a:ext cx="781050" cy="305435"/>
        </a:xfrm>
        <a:prstGeom prst="rect">
          <a:avLst/>
        </a:prstGeom>
      </xdr:spPr>
    </xdr:pic>
  </etc:cellImage>
  <etc:cellImage>
    <xdr:pic>
      <xdr:nvPicPr>
        <xdr:cNvPr id="15" name="ID_5BCA35F3D84C46A39E23E52B1F701E6B"/>
        <xdr:cNvPicPr/>
      </xdr:nvPicPr>
      <xdr:blipFill>
        <a:blip r:embed="rId32" r:link="rId2"/>
        <a:stretch>
          <a:fillRect/>
        </a:stretch>
      </xdr:blipFill>
      <xdr:spPr>
        <a:xfrm>
          <a:off x="17214850" y="11865610"/>
          <a:ext cx="781050" cy="484505"/>
        </a:xfrm>
        <a:prstGeom prst="rect">
          <a:avLst/>
        </a:prstGeom>
      </xdr:spPr>
    </xdr:pic>
  </etc:cellImage>
  <etc:cellImage>
    <xdr:pic>
      <xdr:nvPicPr>
        <xdr:cNvPr id="14" name="ID_07EFEDE8F7B84309AAF126EBADCEB327"/>
        <xdr:cNvPicPr/>
      </xdr:nvPicPr>
      <xdr:blipFill>
        <a:blip r:embed="rId33" r:link="rId2"/>
        <a:stretch>
          <a:fillRect/>
        </a:stretch>
      </xdr:blipFill>
      <xdr:spPr>
        <a:xfrm>
          <a:off x="17059910" y="11343640"/>
          <a:ext cx="781050" cy="309245"/>
        </a:xfrm>
        <a:prstGeom prst="rect">
          <a:avLst/>
        </a:prstGeom>
      </xdr:spPr>
    </xdr:pic>
  </etc:cellImage>
  <etc:cellImage>
    <xdr:pic>
      <xdr:nvPicPr>
        <xdr:cNvPr id="13" name="ID_82F7F0DD55E54B509402D51CC1E624B2"/>
        <xdr:cNvPicPr/>
      </xdr:nvPicPr>
      <xdr:blipFill>
        <a:blip r:embed="rId34" r:link="rId2"/>
        <a:stretch>
          <a:fillRect/>
        </a:stretch>
      </xdr:blipFill>
      <xdr:spPr>
        <a:xfrm>
          <a:off x="17193895" y="10642600"/>
          <a:ext cx="781050" cy="512445"/>
        </a:xfrm>
        <a:prstGeom prst="rect">
          <a:avLst/>
        </a:prstGeom>
      </xdr:spPr>
    </xdr:pic>
  </etc:cellImage>
  <etc:cellImage>
    <xdr:pic>
      <xdr:nvPicPr>
        <xdr:cNvPr id="12" name="ID_8CE34DB79B8A4F17B2E4127ACA3AE920"/>
        <xdr:cNvPicPr/>
      </xdr:nvPicPr>
      <xdr:blipFill>
        <a:blip r:embed="rId35" r:link="rId2"/>
        <a:stretch>
          <a:fillRect/>
        </a:stretch>
      </xdr:blipFill>
      <xdr:spPr>
        <a:xfrm>
          <a:off x="17214850" y="10133965"/>
          <a:ext cx="781050" cy="311150"/>
        </a:xfrm>
        <a:prstGeom prst="rect">
          <a:avLst/>
        </a:prstGeom>
      </xdr:spPr>
    </xdr:pic>
  </etc:cellImage>
  <etc:cellImage>
    <xdr:pic>
      <xdr:nvPicPr>
        <xdr:cNvPr id="11" name="ID_3D3D13E62167453EB520750D35B53C14"/>
        <xdr:cNvPicPr/>
      </xdr:nvPicPr>
      <xdr:blipFill>
        <a:blip r:embed="rId36" r:link="rId2"/>
        <a:stretch>
          <a:fillRect/>
        </a:stretch>
      </xdr:blipFill>
      <xdr:spPr>
        <a:xfrm>
          <a:off x="17162145" y="9448165"/>
          <a:ext cx="781050" cy="442595"/>
        </a:xfrm>
        <a:prstGeom prst="rect">
          <a:avLst/>
        </a:prstGeom>
      </xdr:spPr>
    </xdr:pic>
  </etc:cellImage>
  <etc:cellImage>
    <xdr:pic>
      <xdr:nvPicPr>
        <xdr:cNvPr id="10" name="ID_8A537D22D293448288FAD5821773753F"/>
        <xdr:cNvPicPr/>
      </xdr:nvPicPr>
      <xdr:blipFill>
        <a:blip r:embed="rId37" r:link="rId2"/>
        <a:stretch>
          <a:fillRect/>
        </a:stretch>
      </xdr:blipFill>
      <xdr:spPr>
        <a:xfrm>
          <a:off x="17204690" y="8805545"/>
          <a:ext cx="781050" cy="528320"/>
        </a:xfrm>
        <a:prstGeom prst="rect">
          <a:avLst/>
        </a:prstGeom>
      </xdr:spPr>
    </xdr:pic>
  </etc:cellImage>
  <etc:cellImage>
    <xdr:pic>
      <xdr:nvPicPr>
        <xdr:cNvPr id="9" name="ID_E136A9541BB343D8999B89F7E4666B13"/>
        <xdr:cNvPicPr/>
      </xdr:nvPicPr>
      <xdr:blipFill>
        <a:blip r:embed="rId38" r:link="rId2"/>
        <a:stretch>
          <a:fillRect/>
        </a:stretch>
      </xdr:blipFill>
      <xdr:spPr>
        <a:xfrm>
          <a:off x="17255490" y="8200390"/>
          <a:ext cx="727710" cy="609600"/>
        </a:xfrm>
        <a:prstGeom prst="rect">
          <a:avLst/>
        </a:prstGeom>
      </xdr:spPr>
    </xdr:pic>
  </etc:cellImage>
  <etc:cellImage>
    <xdr:pic>
      <xdr:nvPicPr>
        <xdr:cNvPr id="8" name="ID_245C2D401E2A46E1AE557AAE3E690A95"/>
        <xdr:cNvPicPr/>
      </xdr:nvPicPr>
      <xdr:blipFill>
        <a:blip r:embed="rId39" r:link="rId2"/>
        <a:stretch>
          <a:fillRect/>
        </a:stretch>
      </xdr:blipFill>
      <xdr:spPr>
        <a:xfrm>
          <a:off x="17197705" y="7045325"/>
          <a:ext cx="913130" cy="692785"/>
        </a:xfrm>
        <a:prstGeom prst="rect">
          <a:avLst/>
        </a:prstGeom>
      </xdr:spPr>
    </xdr:pic>
  </etc:cellImage>
  <etc:cellImage>
    <xdr:pic>
      <xdr:nvPicPr>
        <xdr:cNvPr id="7" name="ID_2B6185060DAE4CB89E52A72D710016E9"/>
        <xdr:cNvPicPr/>
      </xdr:nvPicPr>
      <xdr:blipFill>
        <a:blip r:embed="rId40" r:link="rId2"/>
        <a:stretch>
          <a:fillRect/>
        </a:stretch>
      </xdr:blipFill>
      <xdr:spPr>
        <a:xfrm>
          <a:off x="17301210" y="6388735"/>
          <a:ext cx="551180" cy="433705"/>
        </a:xfrm>
        <a:prstGeom prst="rect">
          <a:avLst/>
        </a:prstGeom>
      </xdr:spPr>
    </xdr:pic>
  </etc:cellImage>
  <etc:cellImage>
    <xdr:pic>
      <xdr:nvPicPr>
        <xdr:cNvPr id="6" name="ID_A0742B9870AE4071ABFADA7338132018"/>
        <xdr:cNvPicPr/>
      </xdr:nvPicPr>
      <xdr:blipFill>
        <a:blip r:embed="rId41" r:link="rId2"/>
        <a:stretch>
          <a:fillRect/>
        </a:stretch>
      </xdr:blipFill>
      <xdr:spPr>
        <a:xfrm>
          <a:off x="17225645" y="5856605"/>
          <a:ext cx="781050" cy="334010"/>
        </a:xfrm>
        <a:prstGeom prst="rect">
          <a:avLst/>
        </a:prstGeom>
      </xdr:spPr>
    </xdr:pic>
  </etc:cellImage>
  <etc:cellImage>
    <xdr:pic>
      <xdr:nvPicPr>
        <xdr:cNvPr id="5" name="ID_30450BDA1EFD4BBFA330A8F2ADC4DD28"/>
        <xdr:cNvPicPr/>
      </xdr:nvPicPr>
      <xdr:blipFill>
        <a:blip r:embed="rId42" r:link="rId2"/>
        <a:stretch>
          <a:fillRect/>
        </a:stretch>
      </xdr:blipFill>
      <xdr:spPr>
        <a:xfrm>
          <a:off x="17151350" y="5208905"/>
          <a:ext cx="781050" cy="410845"/>
        </a:xfrm>
        <a:prstGeom prst="rect">
          <a:avLst/>
        </a:prstGeom>
      </xdr:spPr>
    </xdr:pic>
  </etc:cellImage>
  <etc:cellImage>
    <xdr:pic>
      <xdr:nvPicPr>
        <xdr:cNvPr id="4" name="ID_7928ED385CEC46ECB238FE8B03255A45"/>
        <xdr:cNvPicPr/>
      </xdr:nvPicPr>
      <xdr:blipFill>
        <a:blip r:embed="rId43" r:link="rId2"/>
        <a:stretch>
          <a:fillRect/>
        </a:stretch>
      </xdr:blipFill>
      <xdr:spPr>
        <a:xfrm>
          <a:off x="17267555" y="4516120"/>
          <a:ext cx="781050" cy="577850"/>
        </a:xfrm>
        <a:prstGeom prst="rect">
          <a:avLst/>
        </a:prstGeom>
      </xdr:spPr>
    </xdr:pic>
  </etc:cellImage>
  <etc:cellImage>
    <xdr:pic>
      <xdr:nvPicPr>
        <xdr:cNvPr id="47" name="ID_E0AEB06EADAF4D87830CD87870D6C998"/>
        <xdr:cNvPicPr/>
      </xdr:nvPicPr>
      <xdr:blipFill>
        <a:blip r:embed="rId44" r:link="rId2"/>
        <a:stretch>
          <a:fillRect/>
        </a:stretch>
      </xdr:blipFill>
      <xdr:spPr>
        <a:xfrm>
          <a:off x="17059910" y="32773620"/>
          <a:ext cx="781050" cy="447675"/>
        </a:xfrm>
        <a:prstGeom prst="rect">
          <a:avLst/>
        </a:prstGeom>
      </xdr:spPr>
    </xdr:pic>
  </etc:cellImage>
  <etc:cellImage>
    <xdr:pic>
      <xdr:nvPicPr>
        <xdr:cNvPr id="3" name="ID_BD399162A6854650A4257C880B08D419"/>
        <xdr:cNvPicPr/>
      </xdr:nvPicPr>
      <xdr:blipFill>
        <a:blip r:embed="rId45" r:link="rId2"/>
        <a:stretch>
          <a:fillRect/>
        </a:stretch>
      </xdr:blipFill>
      <xdr:spPr>
        <a:xfrm>
          <a:off x="17193260" y="4030345"/>
          <a:ext cx="781050" cy="329565"/>
        </a:xfrm>
        <a:prstGeom prst="rect">
          <a:avLst/>
        </a:prstGeom>
      </xdr:spPr>
    </xdr:pic>
  </etc:cellImage>
  <etc:cellImage>
    <xdr:pic>
      <xdr:nvPicPr>
        <xdr:cNvPr id="2" name="ID_534DB21C06D149989FACF3B22644EF8F" descr="632cef417f4ae973b695e7dfe3eaaa59"/>
        <xdr:cNvPicPr>
          <a:picLocks noChangeAspect="1"/>
        </xdr:cNvPicPr>
      </xdr:nvPicPr>
      <xdr:blipFill>
        <a:blip r:embed="rId46"/>
        <a:stretch>
          <a:fillRect/>
        </a:stretch>
      </xdr:blipFill>
      <xdr:spPr>
        <a:xfrm>
          <a:off x="17350740" y="32150685"/>
          <a:ext cx="709930" cy="539115"/>
        </a:xfrm>
        <a:prstGeom prst="rect">
          <a:avLst/>
        </a:prstGeom>
      </xdr:spPr>
    </xdr:pic>
  </etc:cellImage>
  <etc:cellImage>
    <xdr:pic>
      <xdr:nvPicPr>
        <xdr:cNvPr id="37" name="ID_090DE2824C07408FADEECF6F389F1AB0"/>
        <xdr:cNvPicPr/>
      </xdr:nvPicPr>
      <xdr:blipFill>
        <a:blip r:embed="rId47" r:link="rId2"/>
        <a:stretch>
          <a:fillRect/>
        </a:stretch>
      </xdr:blipFill>
      <xdr:spPr>
        <a:xfrm>
          <a:off x="17204055" y="3375025"/>
          <a:ext cx="781050" cy="421005"/>
        </a:xfrm>
        <a:prstGeom prst="rect">
          <a:avLst/>
        </a:prstGeom>
      </xdr:spPr>
    </xdr:pic>
  </etc:cellImage>
  <etc:cellImage>
    <xdr:pic>
      <xdr:nvPicPr>
        <xdr:cNvPr id="38" name="ID_5F7EC36FE54743EDA2551436946AADBC"/>
        <xdr:cNvPicPr/>
      </xdr:nvPicPr>
      <xdr:blipFill>
        <a:blip r:embed="rId48" r:link="rId2"/>
        <a:stretch>
          <a:fillRect/>
        </a:stretch>
      </xdr:blipFill>
      <xdr:spPr>
        <a:xfrm>
          <a:off x="17289145" y="26743025"/>
          <a:ext cx="721360" cy="609600"/>
        </a:xfrm>
        <a:prstGeom prst="rect">
          <a:avLst/>
        </a:prstGeom>
      </xdr:spPr>
    </xdr:pic>
  </etc:cellImage>
  <etc:cellImage>
    <xdr:pic>
      <xdr:nvPicPr>
        <xdr:cNvPr id="50" name="ID_4D37EE8716894FE7932B0602363DD08C"/>
        <xdr:cNvPicPr/>
      </xdr:nvPicPr>
      <xdr:blipFill>
        <a:blip r:embed="rId49" r:link="rId2"/>
        <a:stretch>
          <a:fillRect/>
        </a:stretch>
      </xdr:blipFill>
      <xdr:spPr>
        <a:xfrm>
          <a:off x="17209770" y="26094690"/>
          <a:ext cx="781050" cy="443230"/>
        </a:xfrm>
        <a:prstGeom prst="rect">
          <a:avLst/>
        </a:prstGeom>
      </xdr:spPr>
    </xdr:pic>
  </etc:cellImage>
  <etc:cellImage>
    <xdr:pic>
      <xdr:nvPicPr>
        <xdr:cNvPr id="49" name="ID_9A3E03DE1CB742E693B7CBA6F6C446DD" descr="076e8dc91126c458f8f7ce8929d3dbcc"/>
        <xdr:cNvPicPr>
          <a:picLocks noChangeAspect="1"/>
        </xdr:cNvPicPr>
      </xdr:nvPicPr>
      <xdr:blipFill>
        <a:blip r:embed="rId50"/>
        <a:srcRect b="30666"/>
        <a:stretch>
          <a:fillRect/>
        </a:stretch>
      </xdr:blipFill>
      <xdr:spPr>
        <a:xfrm>
          <a:off x="17557750" y="37782500"/>
          <a:ext cx="835660" cy="555625"/>
        </a:xfrm>
        <a:prstGeom prst="rect">
          <a:avLst/>
        </a:prstGeom>
      </xdr:spPr>
    </xdr:pic>
  </etc:cellImage>
</etc:cellImages>
</file>

<file path=xl/sharedStrings.xml><?xml version="1.0" encoding="utf-8"?>
<sst xmlns="http://schemas.openxmlformats.org/spreadsheetml/2006/main" count="293" uniqueCount="172">
  <si>
    <r>
      <rPr>
        <b/>
        <sz val="20"/>
        <color rgb="FF000000"/>
        <rFont val="黑体"/>
        <family val="3"/>
        <charset val="134"/>
      </rPr>
      <t>家居与工业设计学院</t>
    </r>
    <r>
      <rPr>
        <b/>
        <sz val="20"/>
        <color rgb="FF000000"/>
        <rFont val="Times New Roman"/>
        <family val="1"/>
      </rPr>
      <t>2025-2026</t>
    </r>
    <r>
      <rPr>
        <b/>
        <sz val="20"/>
        <color rgb="FF000000"/>
        <rFont val="黑体"/>
        <family val="3"/>
        <charset val="134"/>
      </rPr>
      <t>学年24专硕1班班级综合素质测评汇总表</t>
    </r>
  </si>
  <si>
    <r>
      <rPr>
        <b/>
        <sz val="16"/>
        <color rgb="FF000000"/>
        <rFont val="宋体"/>
        <family val="3"/>
        <charset val="134"/>
      </rPr>
      <t>序号</t>
    </r>
  </si>
  <si>
    <r>
      <rPr>
        <b/>
        <sz val="16"/>
        <color rgb="FF000000"/>
        <rFont val="宋体"/>
        <family val="3"/>
        <charset val="134"/>
      </rPr>
      <t>姓名</t>
    </r>
  </si>
  <si>
    <r>
      <rPr>
        <b/>
        <sz val="16"/>
        <color rgb="FF000000"/>
        <rFont val="宋体"/>
        <family val="3"/>
        <charset val="134"/>
      </rPr>
      <t>学号</t>
    </r>
  </si>
  <si>
    <r>
      <rPr>
        <b/>
        <sz val="16"/>
        <color rgb="FF000000"/>
        <rFont val="宋体"/>
        <family val="3"/>
        <charset val="134"/>
      </rPr>
      <t>专业</t>
    </r>
  </si>
  <si>
    <r>
      <rPr>
        <b/>
        <sz val="14"/>
        <color rgb="FF000000"/>
        <rFont val="宋体"/>
        <family val="3"/>
        <charset val="134"/>
      </rPr>
      <t>德育分（</t>
    </r>
    <r>
      <rPr>
        <b/>
        <sz val="14"/>
        <color rgb="FF000000"/>
        <rFont val="Times New Roman"/>
        <family val="1"/>
      </rPr>
      <t>D</t>
    </r>
    <r>
      <rPr>
        <b/>
        <sz val="14"/>
        <color rgb="FF000000"/>
        <rFont val="宋体"/>
        <family val="3"/>
        <charset val="134"/>
      </rPr>
      <t>，满分</t>
    </r>
    <r>
      <rPr>
        <b/>
        <sz val="14"/>
        <color rgb="FF000000"/>
        <rFont val="Times New Roman"/>
        <family val="1"/>
      </rPr>
      <t>100</t>
    </r>
    <r>
      <rPr>
        <b/>
        <sz val="14"/>
        <color rgb="FF000000"/>
        <rFont val="宋体"/>
        <family val="3"/>
        <charset val="134"/>
      </rPr>
      <t>）</t>
    </r>
    <r>
      <rPr>
        <sz val="14"/>
        <color rgb="FF000000"/>
        <rFont val="Times New Roman"/>
        <family val="1"/>
      </rPr>
      <t xml:space="preserve">
</t>
    </r>
    <r>
      <rPr>
        <b/>
        <sz val="14"/>
        <color rgb="FF000000"/>
        <rFont val="Times New Roman"/>
        <family val="1"/>
      </rPr>
      <t>D=D1+D2</t>
    </r>
  </si>
  <si>
    <r>
      <rPr>
        <b/>
        <sz val="14"/>
        <color rgb="FF000000"/>
        <rFont val="宋体"/>
        <family val="3"/>
        <charset val="134"/>
      </rPr>
      <t>智育分（</t>
    </r>
    <r>
      <rPr>
        <b/>
        <sz val="14"/>
        <color rgb="FF000000"/>
        <rFont val="Times New Roman"/>
        <family val="1"/>
      </rPr>
      <t>Z</t>
    </r>
    <r>
      <rPr>
        <b/>
        <sz val="14"/>
        <color rgb="FF000000"/>
        <rFont val="宋体"/>
        <family val="3"/>
        <charset val="134"/>
      </rPr>
      <t>，满分</t>
    </r>
    <r>
      <rPr>
        <b/>
        <sz val="14"/>
        <color rgb="FF000000"/>
        <rFont val="Times New Roman"/>
        <family val="1"/>
      </rPr>
      <t>100</t>
    </r>
    <r>
      <rPr>
        <b/>
        <sz val="14"/>
        <color rgb="FF000000"/>
        <rFont val="宋体"/>
        <family val="3"/>
        <charset val="134"/>
      </rPr>
      <t>）</t>
    </r>
    <r>
      <rPr>
        <b/>
        <sz val="14"/>
        <color rgb="FF000000"/>
        <rFont val="Times New Roman"/>
        <family val="1"/>
      </rPr>
      <t xml:space="preserve">  Z=0.7Z</t>
    </r>
    <r>
      <rPr>
        <b/>
        <sz val="8"/>
        <color rgb="FF000000"/>
        <rFont val="Times New Roman"/>
        <family val="1"/>
      </rPr>
      <t>2</t>
    </r>
    <r>
      <rPr>
        <b/>
        <sz val="14"/>
        <color rgb="FF000000"/>
        <rFont val="Times New Roman"/>
        <family val="1"/>
      </rPr>
      <t>+0.3Z</t>
    </r>
    <r>
      <rPr>
        <b/>
        <sz val="8"/>
        <color rgb="FF000000"/>
        <rFont val="Times New Roman"/>
        <family val="1"/>
      </rPr>
      <t>3</t>
    </r>
    <r>
      <rPr>
        <b/>
        <sz val="14"/>
        <color rgb="FF000000"/>
        <rFont val="Times New Roman"/>
        <family val="1"/>
      </rPr>
      <t xml:space="preserve"> </t>
    </r>
  </si>
  <si>
    <r>
      <rPr>
        <b/>
        <sz val="14"/>
        <color rgb="FF000000"/>
        <rFont val="宋体"/>
        <family val="3"/>
        <charset val="134"/>
      </rPr>
      <t>社会实践与学生事务服务分（</t>
    </r>
    <r>
      <rPr>
        <b/>
        <sz val="14"/>
        <color rgb="FF000000"/>
        <rFont val="Times New Roman"/>
        <family val="1"/>
      </rPr>
      <t>J,</t>
    </r>
    <r>
      <rPr>
        <b/>
        <sz val="14"/>
        <color rgb="FF000000"/>
        <rFont val="宋体"/>
        <family val="3"/>
        <charset val="134"/>
      </rPr>
      <t>满分</t>
    </r>
    <r>
      <rPr>
        <b/>
        <sz val="14"/>
        <color rgb="FF000000"/>
        <rFont val="Times New Roman"/>
        <family val="1"/>
      </rPr>
      <t>100</t>
    </r>
    <r>
      <rPr>
        <b/>
        <sz val="14"/>
        <color rgb="FF000000"/>
        <rFont val="宋体"/>
        <family val="3"/>
        <charset val="134"/>
      </rPr>
      <t>）</t>
    </r>
  </si>
  <si>
    <r>
      <rPr>
        <b/>
        <sz val="14"/>
        <color rgb="FF000000"/>
        <rFont val="宋体"/>
        <family val="3"/>
        <charset val="134"/>
      </rPr>
      <t>总分（</t>
    </r>
    <r>
      <rPr>
        <b/>
        <sz val="14"/>
        <color rgb="FF000000"/>
        <rFont val="Times New Roman"/>
        <family val="1"/>
      </rPr>
      <t>S</t>
    </r>
    <r>
      <rPr>
        <b/>
        <sz val="14"/>
        <color rgb="FF000000"/>
        <rFont val="宋体"/>
        <family val="3"/>
        <charset val="134"/>
      </rPr>
      <t>）</t>
    </r>
    <r>
      <rPr>
        <b/>
        <sz val="14"/>
        <color rgb="FF000000"/>
        <rFont val="Times New Roman"/>
        <family val="1"/>
      </rPr>
      <t>S=0.05*D+0.9*Z+0.05*J</t>
    </r>
  </si>
  <si>
    <r>
      <rPr>
        <b/>
        <sz val="14"/>
        <color rgb="FF000000"/>
        <rFont val="宋体"/>
        <family val="3"/>
        <charset val="134"/>
      </rPr>
      <t>专业名次</t>
    </r>
  </si>
  <si>
    <r>
      <rPr>
        <b/>
        <sz val="14"/>
        <color rgb="FF000000"/>
        <rFont val="宋体"/>
        <family val="3"/>
        <charset val="134"/>
      </rPr>
      <t>班级</t>
    </r>
    <r>
      <rPr>
        <b/>
        <sz val="14"/>
        <color rgb="FF000000"/>
        <rFont val="Times New Roman"/>
        <family val="1"/>
      </rPr>
      <t xml:space="preserve">
</t>
    </r>
    <r>
      <rPr>
        <b/>
        <sz val="14"/>
        <color rgb="FF000000"/>
        <rFont val="宋体"/>
        <family val="3"/>
        <charset val="134"/>
      </rPr>
      <t>排名</t>
    </r>
  </si>
  <si>
    <r>
      <rPr>
        <b/>
        <sz val="11"/>
        <color rgb="FF000000"/>
        <rFont val="宋体"/>
        <family val="3"/>
        <charset val="134"/>
      </rPr>
      <t>学生本人签字</t>
    </r>
  </si>
  <si>
    <t>备注</t>
  </si>
  <si>
    <r>
      <rPr>
        <b/>
        <sz val="11"/>
        <color rgb="FF000000"/>
        <rFont val="宋体"/>
        <family val="3"/>
        <charset val="134"/>
      </rPr>
      <t>基础分</t>
    </r>
    <r>
      <rPr>
        <b/>
        <sz val="11"/>
        <color rgb="FF000000"/>
        <rFont val="Times New Roman"/>
        <family val="1"/>
      </rPr>
      <t>D1</t>
    </r>
  </si>
  <si>
    <r>
      <rPr>
        <b/>
        <sz val="11"/>
        <color rgb="FF000000"/>
        <rFont val="宋体"/>
        <family val="3"/>
        <charset val="134"/>
      </rPr>
      <t>记实分</t>
    </r>
    <r>
      <rPr>
        <b/>
        <sz val="11"/>
        <color rgb="FF000000"/>
        <rFont val="Times New Roman"/>
        <family val="1"/>
      </rPr>
      <t>D2</t>
    </r>
  </si>
  <si>
    <r>
      <rPr>
        <b/>
        <sz val="11"/>
        <color rgb="FF000000"/>
        <rFont val="宋体"/>
        <family val="3"/>
        <charset val="134"/>
      </rPr>
      <t>记实分加</t>
    </r>
    <r>
      <rPr>
        <b/>
        <sz val="11"/>
        <color rgb="FF000000"/>
        <rFont val="Times New Roman"/>
        <family val="1"/>
      </rPr>
      <t>/</t>
    </r>
    <r>
      <rPr>
        <b/>
        <sz val="11"/>
        <color rgb="FF000000"/>
        <rFont val="宋体"/>
        <family val="3"/>
        <charset val="134"/>
      </rPr>
      <t>减分原因</t>
    </r>
  </si>
  <si>
    <t>D=</t>
  </si>
  <si>
    <t>Z1</t>
  </si>
  <si>
    <r>
      <rPr>
        <b/>
        <sz val="11"/>
        <color rgb="FF000000"/>
        <rFont val="宋体"/>
        <family val="3"/>
        <charset val="134"/>
      </rPr>
      <t>加分原因</t>
    </r>
  </si>
  <si>
    <t>Z2</t>
  </si>
  <si>
    <t>Z3</t>
  </si>
  <si>
    <t>Z</t>
  </si>
  <si>
    <t>J</t>
  </si>
  <si>
    <t>3/49</t>
  </si>
  <si>
    <t>张露</t>
  </si>
  <si>
    <t>机械</t>
  </si>
  <si>
    <t xml:space="preserve"> 《Effects of Multisensory Environmental Cues on Food Craving, Healthy Food Preference, and Stress-Related Recovery 》（SCI，三区，一作）100分</t>
  </si>
  <si>
    <t>中国包装创意设计大赛（国家级二类/三等奖）10分</t>
  </si>
  <si>
    <t>副党支书兼纪检委员 45分  美丽中国行 5分</t>
  </si>
  <si>
    <t>1/49</t>
  </si>
  <si>
    <t>常文静</t>
  </si>
  <si>
    <t>《Effects of Syringaldehyde/Gum Arabic Composite Chitosan Thermochromic Microcapsules on the Coating Properties of Basswood Surface》（SCI/三区/一作）100分</t>
  </si>
  <si>
    <t>美丽中国行6分</t>
  </si>
  <si>
    <t>2/49</t>
  </si>
  <si>
    <t>李凤婷</t>
  </si>
  <si>
    <t>《Application Methods of Digital Twin Technology in Quality Control and Management of Customised Furniture》（SCI/四区/一作/0.9）50分
《以人工智能技术赋能家具企业客户关系管理升级》(家具/一作)8分</t>
  </si>
  <si>
    <t>曹婵婵</t>
  </si>
  <si>
    <t>1.廉洁文化二等奖+4.8；
2.林学会志愿者（三个班次）+9</t>
  </si>
  <si>
    <t>《Effect of deep eutectic solvent treatment on poplar permeability and dyeing with Cinnamomum camphora fruit extract》（三区二作）50分</t>
  </si>
  <si>
    <t>1.团支书+60；
2.美丽中国行+6</t>
  </si>
  <si>
    <t>4/49</t>
  </si>
  <si>
    <t>杨欣怡</t>
  </si>
  <si>
    <t>《Color research and application》(SCI/三区/二作/1.91) 50分</t>
  </si>
  <si>
    <t>美丽中国行5分；宿舍心理委员10分</t>
  </si>
  <si>
    <t>5/49</t>
  </si>
  <si>
    <t>陈瑞琦</t>
  </si>
  <si>
    <t xml:space="preserve">《How Live-Streaming E-Commerce Shapes Green Furniture Purchase Intentions: A Structural Equation Modeling Approach》（SCI四区）一作50
</t>
  </si>
  <si>
    <t>6/49</t>
  </si>
  <si>
    <t>唐嘉妤</t>
  </si>
  <si>
    <r>
      <rPr>
        <sz val="11"/>
        <color rgb="FF000000"/>
        <rFont val="Times New Roman"/>
        <family val="1"/>
      </rPr>
      <t>32</t>
    </r>
    <r>
      <rPr>
        <sz val="11"/>
        <color rgb="FF000000"/>
        <rFont val="宋体"/>
        <family val="3"/>
        <charset val="134"/>
      </rPr>
      <t>米兰设计周</t>
    </r>
    <r>
      <rPr>
        <sz val="11"/>
        <color rgb="FF000000"/>
        <rFont val="Times New Roman"/>
        <family val="1"/>
      </rPr>
      <t>-</t>
    </r>
    <r>
      <rPr>
        <sz val="11"/>
        <color rgb="FF000000"/>
        <rFont val="宋体"/>
        <family val="3"/>
        <charset val="134"/>
      </rPr>
      <t>中国高校设计学科师生优秀作品展（国家级一类</t>
    </r>
    <r>
      <rPr>
        <sz val="11"/>
        <color rgb="FF000000"/>
        <rFont val="Times New Roman"/>
        <family val="1"/>
      </rPr>
      <t>/</t>
    </r>
    <r>
      <rPr>
        <sz val="11"/>
        <color rgb="FF000000"/>
        <rFont val="宋体"/>
        <family val="3"/>
        <charset val="134"/>
      </rPr>
      <t>一等奖）</t>
    </r>
    <r>
      <rPr>
        <sz val="11"/>
        <color rgb="FF000000"/>
        <rFont val="Times New Roman"/>
        <family val="1"/>
      </rPr>
      <t>+60
80“</t>
    </r>
    <r>
      <rPr>
        <sz val="11"/>
        <color rgb="FF000000"/>
        <rFont val="宋体"/>
        <family val="3"/>
        <charset val="134"/>
      </rPr>
      <t>憧憬</t>
    </r>
    <r>
      <rPr>
        <sz val="11"/>
        <color rgb="FF000000"/>
        <rFont val="Times New Roman"/>
        <family val="1"/>
      </rPr>
      <t>·</t>
    </r>
    <r>
      <rPr>
        <sz val="11"/>
        <color rgb="FF000000"/>
        <rFont val="宋体"/>
        <family val="3"/>
        <charset val="134"/>
      </rPr>
      <t>美丽中国</t>
    </r>
    <r>
      <rPr>
        <sz val="11"/>
        <color rgb="FF000000"/>
        <rFont val="Times New Roman"/>
        <family val="1"/>
      </rPr>
      <t>”</t>
    </r>
    <r>
      <rPr>
        <sz val="11"/>
        <color rgb="FF000000"/>
        <rFont val="宋体"/>
        <family val="3"/>
        <charset val="134"/>
      </rPr>
      <t>艺术设计大赛（国家级二类</t>
    </r>
    <r>
      <rPr>
        <sz val="11"/>
        <color rgb="FF000000"/>
        <rFont val="Times New Roman"/>
        <family val="1"/>
      </rPr>
      <t>/</t>
    </r>
    <r>
      <rPr>
        <sz val="11"/>
        <color rgb="FF000000"/>
        <rFont val="宋体"/>
        <family val="3"/>
        <charset val="134"/>
      </rPr>
      <t>金奖）</t>
    </r>
    <r>
      <rPr>
        <sz val="11"/>
        <color rgb="FF000000"/>
        <rFont val="Times New Roman"/>
        <family val="1"/>
      </rPr>
      <t>+40
21</t>
    </r>
    <r>
      <rPr>
        <sz val="11"/>
        <color rgb="FF000000"/>
        <rFont val="宋体"/>
        <family val="3"/>
        <charset val="134"/>
      </rPr>
      <t>中国高校计算机大赛</t>
    </r>
    <r>
      <rPr>
        <sz val="11"/>
        <color rgb="FF000000"/>
        <rFont val="Times New Roman"/>
        <family val="1"/>
      </rPr>
      <t>-</t>
    </r>
    <r>
      <rPr>
        <sz val="11"/>
        <color rgb="FF000000"/>
        <rFont val="宋体"/>
        <family val="3"/>
        <charset val="134"/>
      </rPr>
      <t>移动应用</t>
    </r>
    <r>
      <rPr>
        <sz val="11"/>
        <color rgb="FF000000"/>
        <rFont val="Times New Roman"/>
        <family val="1"/>
      </rPr>
      <t xml:space="preserve">
</t>
    </r>
    <r>
      <rPr>
        <sz val="11"/>
        <color rgb="FF000000"/>
        <rFont val="宋体"/>
        <family val="3"/>
        <charset val="134"/>
      </rPr>
      <t>创新赛（国家级一类</t>
    </r>
    <r>
      <rPr>
        <sz val="11"/>
        <color rgb="FF000000"/>
        <rFont val="Times New Roman"/>
        <family val="1"/>
      </rPr>
      <t>/</t>
    </r>
    <r>
      <rPr>
        <sz val="11"/>
        <color rgb="FF000000"/>
        <rFont val="宋体"/>
        <family val="3"/>
        <charset val="134"/>
      </rPr>
      <t>三等奖）</t>
    </r>
    <r>
      <rPr>
        <sz val="11"/>
        <color rgb="FF000000"/>
        <rFont val="Times New Roman"/>
        <family val="1"/>
      </rPr>
      <t>+20</t>
    </r>
  </si>
  <si>
    <t xml:space="preserve">美丽中国行5分
</t>
  </si>
  <si>
    <t>7/49</t>
  </si>
  <si>
    <t>徐鹏程</t>
  </si>
  <si>
    <t xml:space="preserve"> 参军入伍宣讲两次+6</t>
  </si>
  <si>
    <r>
      <rPr>
        <sz val="11"/>
        <color rgb="FF000000"/>
        <rFont val="Times New Roman"/>
        <family val="1"/>
      </rPr>
      <t>21</t>
    </r>
    <r>
      <rPr>
        <sz val="11"/>
        <color rgb="FF000000"/>
        <rFont val="宋体"/>
        <family val="3"/>
        <charset val="134"/>
      </rPr>
      <t>中国高校计算机大赛移动应用创新赛（国家级一类</t>
    </r>
    <r>
      <rPr>
        <sz val="11"/>
        <color rgb="FF000000"/>
        <rFont val="Times New Roman"/>
        <family val="1"/>
      </rPr>
      <t>/</t>
    </r>
    <r>
      <rPr>
        <sz val="11"/>
        <color rgb="FF000000"/>
        <rFont val="宋体"/>
        <family val="3"/>
        <charset val="134"/>
      </rPr>
      <t>三等奖）</t>
    </r>
    <r>
      <rPr>
        <sz val="11"/>
        <color rgb="FF000000"/>
        <rFont val="Times New Roman"/>
        <family val="1"/>
      </rPr>
      <t>80</t>
    </r>
    <r>
      <rPr>
        <sz val="11"/>
        <color rgb="FF000000"/>
        <rFont val="宋体"/>
        <family val="3"/>
        <charset val="134"/>
      </rPr>
      <t>号憧憬奖美丽中国（国家级二类</t>
    </r>
    <r>
      <rPr>
        <sz val="11"/>
        <color rgb="FF000000"/>
        <rFont val="Times New Roman"/>
        <family val="1"/>
      </rPr>
      <t>/</t>
    </r>
    <r>
      <rPr>
        <sz val="11"/>
        <color rgb="FF000000"/>
        <rFont val="宋体"/>
        <family val="3"/>
        <charset val="134"/>
      </rPr>
      <t>银奖</t>
    </r>
    <r>
      <rPr>
        <sz val="11"/>
        <color rgb="FF000000"/>
        <rFont val="Times New Roman"/>
        <family val="1"/>
      </rPr>
      <t>+20</t>
    </r>
    <r>
      <rPr>
        <sz val="11"/>
        <color rgb="FF000000"/>
        <rFont val="宋体"/>
        <family val="3"/>
        <charset val="134"/>
      </rPr>
      <t>、铜奖</t>
    </r>
    <r>
      <rPr>
        <sz val="11"/>
        <color rgb="FF000000"/>
        <rFont val="Times New Roman"/>
        <family val="1"/>
      </rPr>
      <t>+10</t>
    </r>
    <r>
      <rPr>
        <sz val="11"/>
        <color rgb="FF000000"/>
        <rFont val="宋体"/>
        <family val="3"/>
        <charset val="134"/>
      </rPr>
      <t>）</t>
    </r>
  </si>
  <si>
    <t>党支书</t>
  </si>
  <si>
    <t>8/49</t>
  </si>
  <si>
    <t>温梦诗</t>
  </si>
  <si>
    <t>《基于古莲花池元素的木质文创茶室家具设计》（家具/一作）8分</t>
  </si>
  <si>
    <t>66全国大学生数字媒体科技作品及创意竞赛（国家级一类/三等奖）+20分；80憧憬奖美丽中国（国家级二类/银奖）+20分</t>
  </si>
  <si>
    <t>9/49</t>
  </si>
  <si>
    <t>李佳睿</t>
  </si>
  <si>
    <t>负责廉洁文化作品展作品筛选及物料准备+3分:
组织规划水杉学术沙龙案例大赛+3分;
参与网络安全作品评审+3分；廉洁文化作品征集校二等奖+4.8分</t>
  </si>
  <si>
    <t>《基于扎根理论与可拓语义的青年群体国潮家具设计研究 》（家具与室内装饰/二作）4分</t>
  </si>
  <si>
    <t>憧憬奖美丽中国（国家级二类/铜奖）+10分；全国大学生工业设计大赛（江苏赛区）（省级一类/二等奖）+20分</t>
  </si>
  <si>
    <t>美丽中国行8分；院研会副主席70分</t>
  </si>
  <si>
    <t>10/49</t>
  </si>
  <si>
    <t>杨天宇</t>
  </si>
  <si>
    <t>1.南林好导师研究生征文10分
2.《关于南京林业大学第九届生态文化节“笔墨书青绿 光影颂山河”主题书画摄影作品征集的通知》3分
3.2025实验室安全海报设计大赛3分
4.2025届新生报到学院志愿者3分
5.开学典礼优秀志愿者10分
6.南京马拉松志愿者3分</t>
  </si>
  <si>
    <t>《人工智能赋能中国典藏彩绘屏风家具修复虚拟仿真实验系统设计》（家具/二作）4分</t>
  </si>
  <si>
    <t xml:space="preserve">23蓝桥杯全国大学生软件和信息技术大赛(国家一级/三等奖)+20分
155米兰设计周-中国高校设计学科师生优秀作品展 （江苏省赛）（省级一类/三等奖）+10分
</t>
  </si>
  <si>
    <t>美丽中国行8分；宿舍心理委员10分</t>
  </si>
  <si>
    <t>11/49</t>
  </si>
  <si>
    <t>高亦菲</t>
  </si>
  <si>
    <t>2026年瑞华杯最美辅导员大赛志愿者
毕业典礼礼仪 3分</t>
  </si>
  <si>
    <t>80号憧憬奖美丽中国（国家级二类/金奖）+40分</t>
  </si>
  <si>
    <t>美丽中国行8分；党支部组织委员30分</t>
  </si>
  <si>
    <t>12/49</t>
  </si>
  <si>
    <t>吴梦贤</t>
  </si>
  <si>
    <t>1.“智诚达杯”三等奖3.6分。2、南林好导师德育分加10分</t>
  </si>
  <si>
    <t>13/49</t>
  </si>
  <si>
    <t xml:space="preserve"> </t>
  </si>
  <si>
    <t>胡保龙</t>
  </si>
  <si>
    <t>14/49</t>
  </si>
  <si>
    <t>王弈璇</t>
  </si>
  <si>
    <t>《木材智能响应研究进展》(林产工业/一作)12分</t>
  </si>
  <si>
    <t>15/49</t>
  </si>
  <si>
    <t>薛净</t>
  </si>
  <si>
    <t>《太赫兹技术及其在木材无损检测中的应用》（林产工业/一作）12分</t>
  </si>
  <si>
    <t>16/49</t>
  </si>
  <si>
    <t>郑雯</t>
  </si>
  <si>
    <t>2025年江苏省教育系统关工委“读懂中国”活动主题征文一等奖+20；
廉洁文化作品征集校二等奖+4.8；
主要负责校级廉洁文化作品展+3：
承办校级“林下有约，樱你而来”在宁高校春日嘉年华活动并获得校级志愿者证书+3;
代表学院参加第九届研会汇报评比的现场汇报+3;</t>
  </si>
  <si>
    <t>美丽中国行6分；
院研会主席90分</t>
  </si>
  <si>
    <t>17/49</t>
  </si>
  <si>
    <t>林轶岚</t>
  </si>
  <si>
    <t>《创意群体的新媒体办公空间设计研究》家具一作</t>
  </si>
  <si>
    <t>18/49</t>
  </si>
  <si>
    <t>方境</t>
  </si>
  <si>
    <t>校级优秀共青团员10分</t>
  </si>
  <si>
    <t>班长职务分70</t>
  </si>
  <si>
    <t>19/49</t>
  </si>
  <si>
    <t>刘奥星</t>
  </si>
  <si>
    <t>1.负责廉洁文化作品展物料筛选及准备+3；
2.负责“林下有约，樱你而来”在宁高校春日嘉年华活动的策划、具体实施与现场布置并获得校级志愿者证书+3</t>
  </si>
  <si>
    <t>院研会部长70分</t>
  </si>
  <si>
    <t>20/49</t>
  </si>
  <si>
    <t>王曦</t>
  </si>
  <si>
    <r>
      <rPr>
        <sz val="11"/>
        <color rgb="FF000000"/>
        <rFont val="宋体"/>
        <family val="3"/>
        <charset val="134"/>
      </rPr>
      <t>负责廉洁文化作品展作品筛选</t>
    </r>
    <r>
      <rPr>
        <sz val="11"/>
        <color rgb="FF000000"/>
        <rFont val="Times New Roman"/>
        <family val="1"/>
      </rPr>
      <t>+3</t>
    </r>
    <r>
      <rPr>
        <sz val="11"/>
        <color rgb="FF000000"/>
        <rFont val="宋体"/>
        <family val="3"/>
        <charset val="134"/>
      </rPr>
      <t>分</t>
    </r>
    <r>
      <rPr>
        <sz val="11"/>
        <color rgb="FF000000"/>
        <rFont val="Times New Roman"/>
        <family val="1"/>
      </rPr>
      <t>:</t>
    </r>
  </si>
  <si>
    <r>
      <rPr>
        <sz val="11"/>
        <color rgb="FF000000"/>
        <rFont val="宋体"/>
        <family val="3"/>
        <charset val="134"/>
      </rPr>
      <t>院研会副主席</t>
    </r>
    <r>
      <rPr>
        <sz val="11"/>
        <color rgb="FF000000"/>
        <rFont val="Times New Roman"/>
        <family val="1"/>
      </rPr>
      <t>70</t>
    </r>
    <r>
      <rPr>
        <sz val="11"/>
        <color rgb="FF000000"/>
        <rFont val="宋体"/>
        <family val="3"/>
        <charset val="134"/>
      </rPr>
      <t>分</t>
    </r>
  </si>
  <si>
    <t>21/49</t>
  </si>
  <si>
    <t>葛萱霖</t>
  </si>
  <si>
    <t>2026中国林学会家居年会志愿者+4.5</t>
  </si>
  <si>
    <t>美丽中国行6分、校研会副部长60分</t>
  </si>
  <si>
    <t>22/49</t>
  </si>
  <si>
    <t>钱文怡</t>
  </si>
  <si>
    <t>全国大学生英语竞赛（国家级/二等奖）10分</t>
  </si>
  <si>
    <t>美丽中国行8分</t>
  </si>
  <si>
    <t>23/49</t>
  </si>
  <si>
    <t>孙慧</t>
  </si>
  <si>
    <t xml:space="preserve">159未来设计师（江苏省赛）省级一类三等奖+10分
</t>
  </si>
  <si>
    <t>李益萍</t>
  </si>
  <si>
    <t>副班长职务分45，美丽中国行5</t>
  </si>
  <si>
    <t>24/49</t>
  </si>
  <si>
    <t>赵嫣馨</t>
  </si>
  <si>
    <t>2026年学校毕业典礼礼仪</t>
  </si>
  <si>
    <t>2026年全国大学生英语竞赛国家三等奖</t>
  </si>
  <si>
    <t>美丽中国行11分</t>
  </si>
  <si>
    <t>25/49</t>
  </si>
  <si>
    <t>张梦芝</t>
  </si>
  <si>
    <t>美丽中国行11分，宿舍心理信息员10分</t>
  </si>
  <si>
    <t>26/49</t>
  </si>
  <si>
    <t>佘欣然</t>
  </si>
  <si>
    <t>27/49</t>
  </si>
  <si>
    <t>李瑞</t>
  </si>
  <si>
    <t>1.美丽中国行6分。2.宿舍心理委员10分</t>
  </si>
  <si>
    <t>28/49</t>
  </si>
  <si>
    <t>葛莉莉</t>
  </si>
  <si>
    <t>宿舍心理委员</t>
  </si>
  <si>
    <t>29/49</t>
  </si>
  <si>
    <t>侯颂援</t>
  </si>
  <si>
    <t>宿舍心理信息员10分</t>
  </si>
  <si>
    <t>陈灿璨</t>
  </si>
  <si>
    <t>30/49</t>
  </si>
  <si>
    <t>陈姿璇</t>
  </si>
  <si>
    <t>美丽中国行7分</t>
  </si>
  <si>
    <t>31/49</t>
  </si>
  <si>
    <t>祖巧</t>
  </si>
  <si>
    <t>32/49</t>
  </si>
  <si>
    <t>唐梦君</t>
  </si>
  <si>
    <t>美丽中国行5分</t>
  </si>
  <si>
    <t>33/49</t>
  </si>
  <si>
    <t>周海浪</t>
  </si>
  <si>
    <t>马庆伟</t>
  </si>
  <si>
    <t>34/49</t>
  </si>
  <si>
    <t>奉欣姿</t>
  </si>
  <si>
    <t>邓镇</t>
  </si>
  <si>
    <t>练雨欣</t>
  </si>
  <si>
    <t>李彭妍</t>
  </si>
  <si>
    <t>邵一鸣</t>
  </si>
  <si>
    <t>张乾鹏</t>
  </si>
  <si>
    <t xml:space="preserve">
</t>
  </si>
  <si>
    <t>王睿师</t>
  </si>
  <si>
    <t>胡彦雯</t>
  </si>
  <si>
    <t>王子平</t>
  </si>
  <si>
    <t>张晨烨</t>
  </si>
  <si>
    <t>赵江涛</t>
  </si>
  <si>
    <t>《东阳木雕的形成因素与现代化应用》 （家具/一作） 8分</t>
  </si>
  <si>
    <t>35/49</t>
  </si>
  <si>
    <t>学术会议未满6次</t>
  </si>
  <si>
    <r>
      <rPr>
        <sz val="14"/>
        <color rgb="FF000000"/>
        <rFont val="方正仿宋_GB2312"/>
        <charset val="134"/>
      </rPr>
      <t>杨</t>
    </r>
    <r>
      <rPr>
        <sz val="14"/>
        <color rgb="FF000000"/>
        <rFont val="宋体"/>
        <family val="3"/>
        <charset val="134"/>
      </rPr>
      <t>珺</t>
    </r>
  </si>
  <si>
    <t>1、宿舍违纪-10；2、严重警告-20</t>
  </si>
  <si>
    <t>36/49</t>
  </si>
  <si>
    <r>
      <t>1.2025</t>
    </r>
    <r>
      <rPr>
        <sz val="11"/>
        <color rgb="FF000000"/>
        <rFont val="宋体"/>
        <family val="3"/>
        <charset val="134"/>
      </rPr>
      <t>届迎新志愿者</t>
    </r>
    <r>
      <rPr>
        <sz val="11"/>
        <color rgb="FF000000"/>
        <rFont val="Times New Roman"/>
        <family val="1"/>
      </rPr>
      <t>+3</t>
    </r>
    <r>
      <rPr>
        <sz val="11"/>
        <color rgb="FF000000"/>
        <rFont val="宋体"/>
        <family val="3"/>
        <charset val="134"/>
      </rPr>
      <t xml:space="preserve">分
</t>
    </r>
    <r>
      <rPr>
        <sz val="11"/>
        <color rgb="FF000000"/>
        <rFont val="Times New Roman"/>
        <family val="1"/>
      </rPr>
      <t>2.</t>
    </r>
    <r>
      <rPr>
        <sz val="11"/>
        <color rgb="FF000000"/>
        <rFont val="宋体"/>
        <family val="3"/>
        <charset val="134"/>
      </rPr>
      <t>第十一届全国家具专业学科教育与发展研讨会暨</t>
    </r>
    <r>
      <rPr>
        <sz val="11"/>
        <color rgb="FF000000"/>
        <rFont val="Times New Roman"/>
        <family val="1"/>
      </rPr>
      <t>2026</t>
    </r>
    <r>
      <rPr>
        <sz val="11"/>
        <color rgb="FF000000"/>
        <rFont val="宋体"/>
        <family val="3"/>
        <charset val="134"/>
      </rPr>
      <t>年中国林学会家具与集成家居分会年会志愿者</t>
    </r>
    <r>
      <rPr>
        <sz val="11"/>
        <color rgb="FF000000"/>
        <rFont val="Times New Roman"/>
        <family val="1"/>
      </rPr>
      <t>23</t>
    </r>
    <r>
      <rPr>
        <sz val="11"/>
        <color rgb="FF000000"/>
        <rFont val="宋体"/>
        <family val="3"/>
        <charset val="134"/>
      </rPr>
      <t>号</t>
    </r>
    <r>
      <rPr>
        <sz val="11"/>
        <color rgb="FF000000"/>
        <rFont val="Times New Roman"/>
        <family val="1"/>
      </rPr>
      <t>+4.5</t>
    </r>
    <r>
      <rPr>
        <sz val="11"/>
        <color rgb="FF000000"/>
        <rFont val="宋体"/>
        <family val="3"/>
        <charset val="134"/>
      </rPr>
      <t xml:space="preserve">分
</t>
    </r>
    <r>
      <rPr>
        <sz val="11"/>
        <color rgb="FF000000"/>
        <rFont val="Times New Roman"/>
        <family val="1"/>
      </rPr>
      <t>3.2025</t>
    </r>
    <r>
      <rPr>
        <sz val="11"/>
        <color rgb="FF000000"/>
        <rFont val="宋体"/>
        <family val="3"/>
        <charset val="134"/>
      </rPr>
      <t>实验室安全海报设计大赛</t>
    </r>
    <r>
      <rPr>
        <sz val="11"/>
        <color rgb="FF000000"/>
        <rFont val="Times New Roman"/>
        <family val="1"/>
      </rPr>
      <t>+3</t>
    </r>
    <r>
      <rPr>
        <sz val="11"/>
        <color rgb="FF000000"/>
        <rFont val="宋体"/>
        <family val="3"/>
        <charset val="134"/>
      </rPr>
      <t>分</t>
    </r>
    <phoneticPr fontId="2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</si>
</sst>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76" formatCode="0.00_ "/>
    <numFmt numFmtId="177" formatCode="0_ "/>
  </numFmts>
  <fonts count="29">
    <font>
      <sz val="11"/>
      <color theme="1"/>
      <name val="宋体"/>
      <charset val="134"/>
      <scheme val="minor"/>
    </font>
    <font>
      <sz val="11"/>
      <name val="宋体"/>
      <family val="3"/>
      <charset val="134"/>
      <scheme val="minor"/>
    </font>
    <font>
      <b/>
      <sz val="20"/>
      <color rgb="FF000000"/>
      <name val="黑体"/>
      <family val="3"/>
      <charset val="134"/>
    </font>
    <font>
      <b/>
      <sz val="20"/>
      <color rgb="FF000000"/>
      <name val="Times New Roman"/>
      <family val="1"/>
    </font>
    <font>
      <sz val="11"/>
      <color rgb="FF000000"/>
      <name val="宋体"/>
      <family val="3"/>
      <charset val="134"/>
      <scheme val="minor"/>
    </font>
    <font>
      <b/>
      <sz val="16"/>
      <color rgb="FF000000"/>
      <name val="Times New Roman"/>
      <family val="1"/>
    </font>
    <font>
      <b/>
      <sz val="14"/>
      <name val="Times New Roman"/>
      <family val="1"/>
    </font>
    <font>
      <b/>
      <sz val="14"/>
      <color rgb="FF000000"/>
      <name val="Times New Roman"/>
      <family val="1"/>
    </font>
    <font>
      <b/>
      <sz val="11"/>
      <color rgb="FF000000"/>
      <name val="Times New Roman"/>
      <family val="1"/>
    </font>
    <font>
      <sz val="10"/>
      <color rgb="FF000000"/>
      <name val="Times New Roman"/>
      <family val="1"/>
    </font>
    <font>
      <sz val="11"/>
      <color rgb="FF000000"/>
      <name val="Times New Roman"/>
      <family val="1"/>
    </font>
    <font>
      <b/>
      <sz val="11"/>
      <color rgb="FFFF0000"/>
      <name val="宋体"/>
      <family val="3"/>
      <charset val="134"/>
      <scheme val="minor"/>
    </font>
    <font>
      <sz val="14"/>
      <name val="方正仿宋_GB2312"/>
      <charset val="134"/>
    </font>
    <font>
      <sz val="10"/>
      <color rgb="FF000000"/>
      <name val="宋体"/>
      <family val="3"/>
      <charset val="134"/>
    </font>
    <font>
      <sz val="14"/>
      <name val="宋体"/>
      <family val="3"/>
      <charset val="134"/>
      <scheme val="minor"/>
    </font>
    <font>
      <sz val="11"/>
      <color rgb="FF000000"/>
      <name val="宋体"/>
      <family val="3"/>
      <charset val="134"/>
    </font>
    <font>
      <sz val="10"/>
      <color rgb="FF000000"/>
      <name val="宋体"/>
      <family val="3"/>
      <charset val="134"/>
      <scheme val="minor"/>
    </font>
    <font>
      <sz val="11"/>
      <color theme="1"/>
      <name val="Times New Roman"/>
      <family val="1"/>
    </font>
    <font>
      <sz val="11"/>
      <name val="SimSun"/>
      <charset val="134"/>
    </font>
    <font>
      <sz val="11"/>
      <name val="宋体"/>
      <family val="3"/>
      <charset val="134"/>
    </font>
    <font>
      <sz val="10"/>
      <name val="宋体"/>
      <family val="3"/>
      <charset val="134"/>
      <scheme val="minor"/>
    </font>
    <font>
      <b/>
      <sz val="16"/>
      <color rgb="FF000000"/>
      <name val="宋体"/>
      <family val="3"/>
      <charset val="134"/>
    </font>
    <font>
      <b/>
      <sz val="11"/>
      <color rgb="FF000000"/>
      <name val="宋体"/>
      <family val="3"/>
      <charset val="134"/>
    </font>
    <font>
      <b/>
      <sz val="14"/>
      <color rgb="FF000000"/>
      <name val="宋体"/>
      <family val="3"/>
      <charset val="134"/>
    </font>
    <font>
      <sz val="14"/>
      <color rgb="FF000000"/>
      <name val="方正仿宋_GB2312"/>
      <charset val="134"/>
    </font>
    <font>
      <sz val="14"/>
      <color rgb="FF000000"/>
      <name val="宋体"/>
      <family val="3"/>
      <charset val="134"/>
    </font>
    <font>
      <b/>
      <sz val="8"/>
      <color rgb="FF000000"/>
      <name val="Times New Roman"/>
      <family val="1"/>
    </font>
    <font>
      <sz val="14"/>
      <color rgb="FF000000"/>
      <name val="Times New Roman"/>
      <family val="1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5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4" fillId="0" borderId="0" xfId="0" applyFont="1">
      <alignment vertical="center"/>
    </xf>
    <xf numFmtId="10" fontId="8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176" fontId="9" fillId="0" borderId="1" xfId="0" applyNumberFormat="1" applyFont="1" applyBorder="1" applyAlignment="1">
      <alignment horizontal="center" vertical="center" wrapText="1"/>
    </xf>
    <xf numFmtId="177" fontId="9" fillId="0" borderId="1" xfId="0" applyNumberFormat="1" applyFont="1" applyBorder="1" applyAlignment="1">
      <alignment horizontal="center" vertical="center"/>
    </xf>
    <xf numFmtId="176" fontId="9" fillId="0" borderId="1" xfId="0" applyNumberFormat="1" applyFont="1" applyBorder="1" applyAlignment="1">
      <alignment horizontal="center" vertical="center"/>
    </xf>
    <xf numFmtId="49" fontId="10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/>
    </xf>
    <xf numFmtId="0" fontId="16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 vertical="center"/>
    </xf>
    <xf numFmtId="0" fontId="17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76" fontId="16" fillId="0" borderId="0" xfId="0" applyNumberFormat="1" applyFont="1" applyAlignment="1">
      <alignment horizontal="center" vertical="center" wrapText="1"/>
    </xf>
    <xf numFmtId="0" fontId="15" fillId="0" borderId="0" xfId="0" applyFont="1" applyAlignment="1">
      <alignment horizontal="center" vertical="center"/>
    </xf>
    <xf numFmtId="0" fontId="1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10" fontId="6" fillId="0" borderId="1" xfId="0" applyNumberFormat="1" applyFont="1" applyBorder="1" applyAlignment="1">
      <alignment horizontal="center" vertical="center" wrapText="1"/>
    </xf>
    <xf numFmtId="10" fontId="7" fillId="0" borderId="1" xfId="0" applyNumberFormat="1" applyFont="1" applyBorder="1" applyAlignment="1">
      <alignment horizontal="center" vertical="center" wrapText="1"/>
    </xf>
    <xf numFmtId="10" fontId="7" fillId="0" borderId="1" xfId="0" applyNumberFormat="1" applyFont="1" applyBorder="1" applyAlignment="1">
      <alignment horizontal="left" vertical="center" wrapText="1"/>
    </xf>
    <xf numFmtId="10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cellimages.xml.rels><?xml version="1.0" encoding="UTF-8" standalone="yes"?>
<Relationships xmlns="http://schemas.openxmlformats.org/package/2006/relationships"><Relationship Id="rId39" Type="http://schemas.openxmlformats.org/officeDocument/2006/relationships/image" Target="media/image38.png"/><Relationship Id="rId26" Type="http://schemas.openxmlformats.org/officeDocument/2006/relationships/image" Target="media/image25.png"/><Relationship Id="rId18" Type="http://schemas.openxmlformats.org/officeDocument/2006/relationships/image" Target="media/image17.png"/><Relationship Id="rId13" Type="http://schemas.openxmlformats.org/officeDocument/2006/relationships/image" Target="media/image12.png"/><Relationship Id="rId50" Type="http://schemas.openxmlformats.org/officeDocument/2006/relationships/image" Target="media/image49.png"/><Relationship Id="rId47" Type="http://schemas.openxmlformats.org/officeDocument/2006/relationships/image" Target="media/image46.jpeg"/><Relationship Id="rId42" Type="http://schemas.openxmlformats.org/officeDocument/2006/relationships/image" Target="media/image41.png"/><Relationship Id="rId34" Type="http://schemas.openxmlformats.org/officeDocument/2006/relationships/image" Target="media/image33.png"/><Relationship Id="rId21" Type="http://schemas.openxmlformats.org/officeDocument/2006/relationships/image" Target="media/image20.png"/><Relationship Id="rId7" Type="http://schemas.openxmlformats.org/officeDocument/2006/relationships/image" Target="media/image6.jpeg"/><Relationship Id="rId29" Type="http://schemas.openxmlformats.org/officeDocument/2006/relationships/image" Target="media/image28.png"/><Relationship Id="rId2" Type="http://schemas.openxmlformats.org/officeDocument/2006/relationships/image" Target="NULL" TargetMode="External"/><Relationship Id="rId16" Type="http://schemas.openxmlformats.org/officeDocument/2006/relationships/image" Target="media/image15.png"/><Relationship Id="rId45" Type="http://schemas.openxmlformats.org/officeDocument/2006/relationships/image" Target="media/image44.png"/><Relationship Id="rId40" Type="http://schemas.openxmlformats.org/officeDocument/2006/relationships/image" Target="media/image39.png"/><Relationship Id="rId37" Type="http://schemas.openxmlformats.org/officeDocument/2006/relationships/image" Target="media/image36.png"/><Relationship Id="rId32" Type="http://schemas.openxmlformats.org/officeDocument/2006/relationships/image" Target="media/image31.png"/><Relationship Id="rId24" Type="http://schemas.openxmlformats.org/officeDocument/2006/relationships/image" Target="media/image23.png"/><Relationship Id="rId11" Type="http://schemas.openxmlformats.org/officeDocument/2006/relationships/image" Target="media/image10.jpeg"/><Relationship Id="rId5" Type="http://schemas.openxmlformats.org/officeDocument/2006/relationships/image" Target="media/image4.png"/><Relationship Id="rId49" Type="http://schemas.openxmlformats.org/officeDocument/2006/relationships/image" Target="media/image48.jpeg"/><Relationship Id="rId36" Type="http://schemas.openxmlformats.org/officeDocument/2006/relationships/image" Target="media/image35.png"/><Relationship Id="rId28" Type="http://schemas.openxmlformats.org/officeDocument/2006/relationships/image" Target="media/image27.png"/><Relationship Id="rId23" Type="http://schemas.openxmlformats.org/officeDocument/2006/relationships/image" Target="media/image22.png"/><Relationship Id="rId15" Type="http://schemas.openxmlformats.org/officeDocument/2006/relationships/image" Target="media/image14.png"/><Relationship Id="rId44" Type="http://schemas.openxmlformats.org/officeDocument/2006/relationships/image" Target="media/image43.png"/><Relationship Id="rId31" Type="http://schemas.openxmlformats.org/officeDocument/2006/relationships/image" Target="media/image30.png"/><Relationship Id="rId19" Type="http://schemas.openxmlformats.org/officeDocument/2006/relationships/image" Target="media/image18.png"/><Relationship Id="rId10" Type="http://schemas.openxmlformats.org/officeDocument/2006/relationships/image" Target="media/image9.png"/><Relationship Id="rId9" Type="http://schemas.openxmlformats.org/officeDocument/2006/relationships/image" Target="media/image8.jpeg"/><Relationship Id="rId48" Type="http://schemas.openxmlformats.org/officeDocument/2006/relationships/image" Target="media/image47.jpeg"/><Relationship Id="rId43" Type="http://schemas.openxmlformats.org/officeDocument/2006/relationships/image" Target="media/image42.png"/><Relationship Id="rId4" Type="http://schemas.openxmlformats.org/officeDocument/2006/relationships/image" Target="media/image3.png"/><Relationship Id="rId35" Type="http://schemas.openxmlformats.org/officeDocument/2006/relationships/image" Target="media/image34.jpeg"/><Relationship Id="rId30" Type="http://schemas.openxmlformats.org/officeDocument/2006/relationships/image" Target="media/image29.jpeg"/><Relationship Id="rId27" Type="http://schemas.openxmlformats.org/officeDocument/2006/relationships/image" Target="media/image26.png"/><Relationship Id="rId22" Type="http://schemas.openxmlformats.org/officeDocument/2006/relationships/image" Target="media/image21.png"/><Relationship Id="rId14" Type="http://schemas.openxmlformats.org/officeDocument/2006/relationships/image" Target="media/image13.png"/><Relationship Id="rId8" Type="http://schemas.openxmlformats.org/officeDocument/2006/relationships/image" Target="media/image7.jpeg"/><Relationship Id="rId3" Type="http://schemas.openxmlformats.org/officeDocument/2006/relationships/image" Target="media/image2.png"/><Relationship Id="rId46" Type="http://schemas.openxmlformats.org/officeDocument/2006/relationships/image" Target="media/image45.jpeg"/><Relationship Id="rId38" Type="http://schemas.openxmlformats.org/officeDocument/2006/relationships/image" Target="media/image37.jpeg"/><Relationship Id="rId33" Type="http://schemas.openxmlformats.org/officeDocument/2006/relationships/image" Target="media/image32.png"/><Relationship Id="rId25" Type="http://schemas.openxmlformats.org/officeDocument/2006/relationships/image" Target="media/image24.png"/><Relationship Id="rId17" Type="http://schemas.openxmlformats.org/officeDocument/2006/relationships/image" Target="media/image16.png"/><Relationship Id="rId12" Type="http://schemas.openxmlformats.org/officeDocument/2006/relationships/image" Target="media/image11.png"/><Relationship Id="rId41" Type="http://schemas.openxmlformats.org/officeDocument/2006/relationships/image" Target="media/image40.jpeg"/><Relationship Id="rId20" Type="http://schemas.openxmlformats.org/officeDocument/2006/relationships/image" Target="media/image19.png"/><Relationship Id="rId6" Type="http://schemas.openxmlformats.org/officeDocument/2006/relationships/image" Target="media/image5.png"/><Relationship Id="rId1" Type="http://schemas.openxmlformats.org/officeDocument/2006/relationships/image" Target="media/image1.jpeg"/></Relationships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www.wps.cn/officeDocument/2020/cellImage" Target="cellimages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84"/>
  <sheetViews>
    <sheetView tabSelected="1" zoomScale="83" zoomScaleNormal="83" workbookViewId="0">
      <selection activeCell="A4" sqref="A4:A52"/>
    </sheetView>
  </sheetViews>
  <sheetFormatPr defaultColWidth="8.75" defaultRowHeight="13.5"/>
  <cols>
    <col min="1" max="1" width="5" customWidth="1"/>
    <col min="2" max="2" width="9.375" customWidth="1"/>
    <col min="3" max="3" width="20.875" customWidth="1"/>
    <col min="4" max="4" width="15.5" customWidth="1"/>
    <col min="5" max="6" width="5.5" customWidth="1"/>
    <col min="7" max="7" width="20.25" style="3" customWidth="1"/>
    <col min="8" max="8" width="6" customWidth="1"/>
    <col min="11" max="11" width="6.5" customWidth="1"/>
    <col min="12" max="12" width="38.75" customWidth="1"/>
    <col min="13" max="13" width="6.375" customWidth="1"/>
    <col min="14" max="14" width="34.125" customWidth="1"/>
    <col min="15" max="15" width="8.375" customWidth="1"/>
    <col min="16" max="16" width="8" customWidth="1"/>
    <col min="17" max="17" width="15.75" style="4" customWidth="1"/>
    <col min="18" max="18" width="9.125" customWidth="1"/>
    <col min="19" max="19" width="5.75" style="1" customWidth="1"/>
    <col min="20" max="20" width="6.5" style="1" customWidth="1"/>
    <col min="21" max="21" width="16.5" customWidth="1"/>
    <col min="22" max="22" width="16.125" customWidth="1"/>
  </cols>
  <sheetData>
    <row r="1" spans="1:27" ht="25.5">
      <c r="A1" s="41" t="s">
        <v>0</v>
      </c>
      <c r="B1" s="42"/>
      <c r="C1" s="42"/>
      <c r="D1" s="42"/>
      <c r="E1" s="42"/>
      <c r="F1" s="42"/>
      <c r="G1" s="43"/>
      <c r="H1" s="42"/>
      <c r="I1" s="42"/>
      <c r="J1" s="42"/>
      <c r="K1" s="42"/>
      <c r="L1" s="42"/>
      <c r="M1" s="42"/>
      <c r="N1" s="42"/>
      <c r="O1" s="42"/>
      <c r="P1" s="42"/>
      <c r="Q1" s="44"/>
      <c r="R1" s="42"/>
      <c r="S1" s="42"/>
      <c r="T1" s="42"/>
      <c r="U1" s="42"/>
      <c r="V1" s="5"/>
      <c r="W1" s="6"/>
      <c r="X1" s="6"/>
      <c r="Y1" s="6"/>
      <c r="Z1" s="6"/>
      <c r="AA1" s="6"/>
    </row>
    <row r="2" spans="1:27" ht="18.75">
      <c r="A2" s="48" t="s">
        <v>1</v>
      </c>
      <c r="B2" s="48" t="s">
        <v>2</v>
      </c>
      <c r="C2" s="49" t="s">
        <v>3</v>
      </c>
      <c r="D2" s="48" t="s">
        <v>4</v>
      </c>
      <c r="E2" s="45" t="s">
        <v>5</v>
      </c>
      <c r="F2" s="46"/>
      <c r="G2" s="47"/>
      <c r="H2" s="46"/>
      <c r="I2" s="46" t="s">
        <v>6</v>
      </c>
      <c r="J2" s="46"/>
      <c r="K2" s="46"/>
      <c r="L2" s="46"/>
      <c r="M2" s="46"/>
      <c r="N2" s="46"/>
      <c r="O2" s="46"/>
      <c r="P2" s="46" t="s">
        <v>7</v>
      </c>
      <c r="Q2" s="46"/>
      <c r="R2" s="46" t="s">
        <v>8</v>
      </c>
      <c r="S2" s="46" t="s">
        <v>9</v>
      </c>
      <c r="T2" s="46" t="s">
        <v>10</v>
      </c>
      <c r="U2" s="39" t="s">
        <v>11</v>
      </c>
      <c r="V2" s="39" t="s">
        <v>12</v>
      </c>
      <c r="W2" s="6"/>
      <c r="X2" s="6"/>
      <c r="Y2" s="6"/>
      <c r="Z2" s="6"/>
      <c r="AA2" s="6"/>
    </row>
    <row r="3" spans="1:27" ht="27.75">
      <c r="A3" s="48"/>
      <c r="B3" s="48"/>
      <c r="C3" s="49"/>
      <c r="D3" s="48"/>
      <c r="E3" s="7" t="s">
        <v>13</v>
      </c>
      <c r="F3" s="7" t="s">
        <v>14</v>
      </c>
      <c r="G3" s="7" t="s">
        <v>15</v>
      </c>
      <c r="H3" s="7" t="s">
        <v>16</v>
      </c>
      <c r="I3" s="7" t="s">
        <v>17</v>
      </c>
      <c r="J3" s="7" t="s">
        <v>18</v>
      </c>
      <c r="K3" s="7" t="s">
        <v>19</v>
      </c>
      <c r="L3" s="7" t="s">
        <v>18</v>
      </c>
      <c r="M3" s="7" t="s">
        <v>20</v>
      </c>
      <c r="N3" s="7" t="s">
        <v>18</v>
      </c>
      <c r="O3" s="7" t="s">
        <v>21</v>
      </c>
      <c r="P3" s="7" t="s">
        <v>22</v>
      </c>
      <c r="Q3" s="7" t="s">
        <v>18</v>
      </c>
      <c r="R3" s="46"/>
      <c r="S3" s="46"/>
      <c r="T3" s="46"/>
      <c r="U3" s="39"/>
      <c r="V3" s="40"/>
      <c r="W3" s="6"/>
      <c r="X3" s="6"/>
      <c r="Y3" s="6"/>
      <c r="Z3" s="6"/>
      <c r="AA3" s="6"/>
    </row>
    <row r="4" spans="1:27" s="1" customFormat="1" ht="25.5">
      <c r="A4" s="14">
        <v>1</v>
      </c>
      <c r="B4" s="15" t="s">
        <v>24</v>
      </c>
      <c r="C4" s="15">
        <v>8241411516</v>
      </c>
      <c r="D4" s="9" t="s">
        <v>25</v>
      </c>
      <c r="E4" s="10">
        <v>60</v>
      </c>
      <c r="F4" s="9"/>
      <c r="G4" s="16"/>
      <c r="H4" s="11">
        <f t="shared" ref="H4:H23" si="0">MIN(E4+F4,100)</f>
        <v>60</v>
      </c>
      <c r="I4" s="10">
        <v>0</v>
      </c>
      <c r="J4" s="8"/>
      <c r="K4" s="10">
        <v>100</v>
      </c>
      <c r="L4" s="17" t="s">
        <v>26</v>
      </c>
      <c r="M4" s="9">
        <v>10</v>
      </c>
      <c r="N4" s="17" t="s">
        <v>27</v>
      </c>
      <c r="O4" s="12">
        <f t="shared" ref="O4:O52" si="1">MIN(0.7*K4+0.3*M4,100)</f>
        <v>73</v>
      </c>
      <c r="P4" s="9">
        <v>50</v>
      </c>
      <c r="Q4" s="8" t="s">
        <v>28</v>
      </c>
      <c r="R4" s="10">
        <f t="shared" ref="R4:R39" si="2">0.05*H4+0.9*O4+0.05*P4</f>
        <v>71.2</v>
      </c>
      <c r="S4" s="13" t="s">
        <v>29</v>
      </c>
      <c r="T4" s="13" t="s">
        <v>29</v>
      </c>
      <c r="U4" s="14" t="e">
        <f ca="1">_xlfn.DISPIMG("ID_2B6185060DAE4CB89E52A72D710016E9",1)</f>
        <v>#NAME?</v>
      </c>
      <c r="V4" s="9"/>
      <c r="W4" s="18"/>
      <c r="X4" s="18"/>
      <c r="Y4" s="18"/>
      <c r="Z4" s="18"/>
      <c r="AA4" s="18"/>
    </row>
    <row r="5" spans="1:27" s="1" customFormat="1" ht="67.5">
      <c r="A5" s="8">
        <v>2</v>
      </c>
      <c r="B5" s="19" t="s">
        <v>30</v>
      </c>
      <c r="C5" s="19">
        <v>8241411559</v>
      </c>
      <c r="D5" s="15" t="s">
        <v>25</v>
      </c>
      <c r="E5" s="20">
        <v>60</v>
      </c>
      <c r="F5" s="20"/>
      <c r="G5" s="21"/>
      <c r="H5" s="11">
        <f t="shared" si="0"/>
        <v>60</v>
      </c>
      <c r="I5" s="10">
        <v>0</v>
      </c>
      <c r="J5" s="20"/>
      <c r="K5" s="20">
        <v>100</v>
      </c>
      <c r="L5" s="21" t="s">
        <v>31</v>
      </c>
      <c r="M5" s="20"/>
      <c r="N5" s="20"/>
      <c r="O5" s="12">
        <f t="shared" si="1"/>
        <v>70</v>
      </c>
      <c r="P5" s="9">
        <v>6</v>
      </c>
      <c r="Q5" s="21" t="s">
        <v>32</v>
      </c>
      <c r="R5" s="10">
        <f t="shared" si="2"/>
        <v>66.3</v>
      </c>
      <c r="S5" s="13" t="s">
        <v>33</v>
      </c>
      <c r="T5" s="13" t="s">
        <v>33</v>
      </c>
      <c r="U5" s="20" t="e">
        <f ca="1">_xlfn.DISPIMG("ID_E0AEB06EADAF4D87830CD87870D6C998",1)</f>
        <v>#NAME?</v>
      </c>
      <c r="V5" s="22"/>
      <c r="W5" s="18"/>
      <c r="X5" s="18"/>
      <c r="Y5" s="18"/>
      <c r="Z5" s="18"/>
      <c r="AA5" s="18"/>
    </row>
    <row r="6" spans="1:27" s="1" customFormat="1" ht="75">
      <c r="A6" s="14">
        <v>3</v>
      </c>
      <c r="B6" s="15" t="s">
        <v>34</v>
      </c>
      <c r="C6" s="15">
        <v>8241411517</v>
      </c>
      <c r="D6" s="9" t="s">
        <v>25</v>
      </c>
      <c r="E6" s="10">
        <v>60</v>
      </c>
      <c r="F6" s="17"/>
      <c r="G6" s="8"/>
      <c r="H6" s="11">
        <f t="shared" si="0"/>
        <v>60</v>
      </c>
      <c r="I6" s="10">
        <v>0</v>
      </c>
      <c r="J6" s="8"/>
      <c r="K6" s="10">
        <v>58</v>
      </c>
      <c r="L6" s="23" t="s">
        <v>35</v>
      </c>
      <c r="M6" s="9"/>
      <c r="N6" s="9"/>
      <c r="O6" s="12">
        <f t="shared" si="1"/>
        <v>40.599999999999994</v>
      </c>
      <c r="P6" s="9"/>
      <c r="Q6" s="16"/>
      <c r="R6" s="10">
        <f t="shared" si="2"/>
        <v>39.54</v>
      </c>
      <c r="S6" s="13" t="s">
        <v>23</v>
      </c>
      <c r="T6" s="13" t="s">
        <v>23</v>
      </c>
      <c r="U6" s="9" t="e">
        <f ca="1">_xlfn.DISPIMG("ID_245C2D401E2A46E1AE557AAE3E690A95",1)</f>
        <v>#NAME?</v>
      </c>
      <c r="V6" s="9"/>
      <c r="W6" s="18"/>
      <c r="X6" s="18"/>
      <c r="Y6" s="18"/>
      <c r="Z6" s="18"/>
      <c r="AA6" s="18"/>
    </row>
    <row r="7" spans="1:27" s="1" customFormat="1" ht="45">
      <c r="A7" s="8">
        <v>4</v>
      </c>
      <c r="B7" s="15" t="s">
        <v>36</v>
      </c>
      <c r="C7" s="15">
        <v>8241411523</v>
      </c>
      <c r="D7" s="9" t="s">
        <v>25</v>
      </c>
      <c r="E7" s="10">
        <v>60</v>
      </c>
      <c r="F7" s="9">
        <v>13.8</v>
      </c>
      <c r="G7" s="23" t="s">
        <v>37</v>
      </c>
      <c r="H7" s="11">
        <f t="shared" si="0"/>
        <v>73.8</v>
      </c>
      <c r="I7" s="10">
        <v>0</v>
      </c>
      <c r="J7" s="8"/>
      <c r="K7" s="10">
        <v>50</v>
      </c>
      <c r="L7" s="23" t="s">
        <v>38</v>
      </c>
      <c r="M7" s="9">
        <v>0</v>
      </c>
      <c r="N7" s="9"/>
      <c r="O7" s="12">
        <f t="shared" si="1"/>
        <v>35</v>
      </c>
      <c r="P7" s="9">
        <v>66</v>
      </c>
      <c r="Q7" s="8" t="s">
        <v>39</v>
      </c>
      <c r="R7" s="10">
        <f t="shared" si="2"/>
        <v>38.489999999999995</v>
      </c>
      <c r="S7" s="13" t="s">
        <v>40</v>
      </c>
      <c r="T7" s="13" t="s">
        <v>40</v>
      </c>
      <c r="U7" s="9" t="e">
        <f ca="1">_xlfn.DISPIMG("ID_07EFEDE8F7B84309AAF126EBADCEB327",1)</f>
        <v>#NAME?</v>
      </c>
      <c r="V7" s="9"/>
      <c r="W7" s="18"/>
      <c r="X7" s="18"/>
      <c r="Y7" s="18"/>
      <c r="Z7" s="18"/>
      <c r="AA7" s="18"/>
    </row>
    <row r="8" spans="1:27" s="1" customFormat="1" ht="25.5">
      <c r="A8" s="14">
        <v>5</v>
      </c>
      <c r="B8" s="24" t="s">
        <v>41</v>
      </c>
      <c r="C8" s="24">
        <v>8241411534</v>
      </c>
      <c r="D8" s="9" t="s">
        <v>25</v>
      </c>
      <c r="E8" s="10">
        <v>60</v>
      </c>
      <c r="F8" s="10"/>
      <c r="G8" s="8"/>
      <c r="H8" s="11">
        <f t="shared" si="0"/>
        <v>60</v>
      </c>
      <c r="I8" s="10">
        <v>0</v>
      </c>
      <c r="J8" s="8"/>
      <c r="K8" s="10">
        <v>50</v>
      </c>
      <c r="L8" s="8" t="s">
        <v>42</v>
      </c>
      <c r="M8" s="10"/>
      <c r="N8" s="8"/>
      <c r="O8" s="12">
        <f t="shared" si="1"/>
        <v>35</v>
      </c>
      <c r="P8" s="9">
        <v>15</v>
      </c>
      <c r="Q8" s="8" t="s">
        <v>43</v>
      </c>
      <c r="R8" s="10">
        <f t="shared" si="2"/>
        <v>35.25</v>
      </c>
      <c r="S8" s="13" t="s">
        <v>44</v>
      </c>
      <c r="T8" s="13" t="s">
        <v>44</v>
      </c>
      <c r="U8" s="9" t="e">
        <f ca="1">_xlfn.DISPIMG("ID_A6E15987B528496B844EE3CB79B3AAE6",1)</f>
        <v>#NAME?</v>
      </c>
      <c r="V8" s="9"/>
      <c r="W8" s="18"/>
      <c r="X8" s="18"/>
      <c r="Y8" s="18"/>
      <c r="Z8" s="18"/>
      <c r="AA8" s="18"/>
    </row>
    <row r="9" spans="1:27" s="1" customFormat="1" ht="51">
      <c r="A9" s="8">
        <v>6</v>
      </c>
      <c r="B9" s="15" t="s">
        <v>45</v>
      </c>
      <c r="C9" s="15">
        <v>8241411514</v>
      </c>
      <c r="D9" s="9" t="s">
        <v>25</v>
      </c>
      <c r="E9" s="10">
        <v>60</v>
      </c>
      <c r="F9" s="9"/>
      <c r="G9" s="23"/>
      <c r="H9" s="11">
        <f t="shared" si="0"/>
        <v>60</v>
      </c>
      <c r="I9" s="10">
        <v>0</v>
      </c>
      <c r="J9" s="8"/>
      <c r="K9" s="10">
        <v>50</v>
      </c>
      <c r="L9" s="8" t="s">
        <v>46</v>
      </c>
      <c r="M9" s="9"/>
      <c r="N9" s="9"/>
      <c r="O9" s="12">
        <f t="shared" si="1"/>
        <v>35</v>
      </c>
      <c r="P9" s="9"/>
      <c r="Q9" s="23"/>
      <c r="R9" s="10">
        <f t="shared" si="2"/>
        <v>34.5</v>
      </c>
      <c r="S9" s="13" t="s">
        <v>47</v>
      </c>
      <c r="T9" s="13" t="s">
        <v>47</v>
      </c>
      <c r="U9" s="9" t="e">
        <f ca="1">_xlfn.DISPIMG("ID_30450BDA1EFD4BBFA330A8F2ADC4DD28",1)</f>
        <v>#NAME?</v>
      </c>
      <c r="V9" s="9"/>
      <c r="W9" s="18"/>
      <c r="X9" s="18"/>
      <c r="Y9" s="18"/>
      <c r="Z9" s="18"/>
      <c r="AA9" s="18"/>
    </row>
    <row r="10" spans="1:27" s="1" customFormat="1" ht="130.5">
      <c r="A10" s="14">
        <v>7</v>
      </c>
      <c r="B10" s="15" t="s">
        <v>48</v>
      </c>
      <c r="C10" s="24">
        <v>8241411536</v>
      </c>
      <c r="D10" s="9" t="s">
        <v>25</v>
      </c>
      <c r="E10" s="10">
        <v>60</v>
      </c>
      <c r="F10" s="9">
        <v>10.5</v>
      </c>
      <c r="G10" s="23" t="s">
        <v>171</v>
      </c>
      <c r="H10" s="11">
        <f t="shared" si="0"/>
        <v>70.5</v>
      </c>
      <c r="I10" s="10">
        <v>0</v>
      </c>
      <c r="J10" s="8"/>
      <c r="K10" s="10"/>
      <c r="L10" s="23"/>
      <c r="M10" s="9">
        <v>100</v>
      </c>
      <c r="N10" s="23" t="s">
        <v>49</v>
      </c>
      <c r="O10" s="12">
        <f t="shared" si="1"/>
        <v>30</v>
      </c>
      <c r="P10" s="9">
        <v>5</v>
      </c>
      <c r="Q10" s="8" t="s">
        <v>50</v>
      </c>
      <c r="R10" s="10">
        <f t="shared" si="2"/>
        <v>30.774999999999999</v>
      </c>
      <c r="S10" s="13" t="s">
        <v>51</v>
      </c>
      <c r="T10" s="13" t="s">
        <v>51</v>
      </c>
      <c r="U10" s="9" t="e">
        <f ca="1">_xlfn.DISPIMG("ID_FE39866F5CAD4AB09FDC2EB4E989EEE9",1)</f>
        <v>#NAME?</v>
      </c>
      <c r="V10" s="9"/>
      <c r="W10" s="18"/>
      <c r="X10" s="18"/>
      <c r="Y10" s="18"/>
      <c r="Z10" s="18"/>
      <c r="AA10" s="18"/>
    </row>
    <row r="11" spans="1:27" s="1" customFormat="1" ht="18.75">
      <c r="A11" s="8">
        <v>8</v>
      </c>
      <c r="B11" s="15" t="s">
        <v>52</v>
      </c>
      <c r="C11" s="15">
        <v>8241411515</v>
      </c>
      <c r="D11" s="9" t="s">
        <v>25</v>
      </c>
      <c r="E11" s="10">
        <v>60</v>
      </c>
      <c r="F11" s="9">
        <v>6</v>
      </c>
      <c r="G11" s="23" t="s">
        <v>53</v>
      </c>
      <c r="H11" s="11">
        <f t="shared" si="0"/>
        <v>66</v>
      </c>
      <c r="I11" s="10">
        <v>0</v>
      </c>
      <c r="J11" s="8"/>
      <c r="K11" s="10"/>
      <c r="L11" s="23"/>
      <c r="M11" s="9">
        <v>50</v>
      </c>
      <c r="N11" s="9" t="s">
        <v>54</v>
      </c>
      <c r="O11" s="12">
        <f t="shared" si="1"/>
        <v>15</v>
      </c>
      <c r="P11" s="9">
        <v>65</v>
      </c>
      <c r="Q11" s="23" t="s">
        <v>55</v>
      </c>
      <c r="R11" s="10">
        <f t="shared" si="2"/>
        <v>20.05</v>
      </c>
      <c r="S11" s="13" t="s">
        <v>56</v>
      </c>
      <c r="T11" s="13" t="s">
        <v>56</v>
      </c>
      <c r="U11" s="9" t="e">
        <f ca="1">_xlfn.DISPIMG("ID_A0742B9870AE4071ABFADA7338132018",1)</f>
        <v>#NAME?</v>
      </c>
      <c r="V11" s="9"/>
      <c r="W11" s="18"/>
      <c r="X11" s="25"/>
      <c r="Y11" s="26"/>
      <c r="Z11" s="26"/>
      <c r="AA11" s="25"/>
    </row>
    <row r="12" spans="1:27" s="1" customFormat="1" ht="38.25">
      <c r="A12" s="14">
        <v>9</v>
      </c>
      <c r="B12" s="15" t="s">
        <v>57</v>
      </c>
      <c r="C12" s="15">
        <v>8241411530</v>
      </c>
      <c r="D12" s="9" t="s">
        <v>25</v>
      </c>
      <c r="E12" s="10">
        <v>60</v>
      </c>
      <c r="F12" s="10"/>
      <c r="G12" s="23"/>
      <c r="H12" s="11">
        <f t="shared" si="0"/>
        <v>60</v>
      </c>
      <c r="I12" s="10">
        <v>0</v>
      </c>
      <c r="J12" s="8"/>
      <c r="K12" s="10">
        <v>8</v>
      </c>
      <c r="L12" s="8" t="s">
        <v>58</v>
      </c>
      <c r="M12" s="10">
        <v>40</v>
      </c>
      <c r="N12" s="8" t="s">
        <v>59</v>
      </c>
      <c r="O12" s="12">
        <f t="shared" si="1"/>
        <v>17.600000000000001</v>
      </c>
      <c r="P12" s="9">
        <v>0</v>
      </c>
      <c r="Q12" s="27"/>
      <c r="R12" s="10">
        <f t="shared" si="2"/>
        <v>18.840000000000003</v>
      </c>
      <c r="S12" s="13" t="s">
        <v>60</v>
      </c>
      <c r="T12" s="13" t="s">
        <v>60</v>
      </c>
      <c r="U12" s="9" t="e">
        <f ca="1">_xlfn.DISPIMG("ID_5D642A4FD9284C48A1F9884498526CB9",1)</f>
        <v>#NAME?</v>
      </c>
      <c r="V12" s="9"/>
      <c r="W12" s="18"/>
      <c r="X12" s="18"/>
      <c r="Y12" s="18"/>
      <c r="Z12" s="18"/>
      <c r="AA12" s="18"/>
    </row>
    <row r="13" spans="1:27" s="1" customFormat="1" ht="105">
      <c r="A13" s="8">
        <v>10</v>
      </c>
      <c r="B13" s="15" t="s">
        <v>61</v>
      </c>
      <c r="C13" s="24">
        <v>8241411539</v>
      </c>
      <c r="D13" s="9" t="s">
        <v>25</v>
      </c>
      <c r="E13" s="10">
        <v>60</v>
      </c>
      <c r="F13" s="9">
        <v>13.8</v>
      </c>
      <c r="G13" s="23" t="s">
        <v>62</v>
      </c>
      <c r="H13" s="11">
        <f t="shared" si="0"/>
        <v>73.8</v>
      </c>
      <c r="I13" s="10">
        <v>0</v>
      </c>
      <c r="J13" s="8"/>
      <c r="K13" s="10">
        <v>4</v>
      </c>
      <c r="L13" s="23" t="s">
        <v>63</v>
      </c>
      <c r="M13" s="9">
        <v>30</v>
      </c>
      <c r="N13" s="23" t="s">
        <v>64</v>
      </c>
      <c r="O13" s="12">
        <f t="shared" si="1"/>
        <v>11.8</v>
      </c>
      <c r="P13" s="9">
        <v>78</v>
      </c>
      <c r="Q13" s="23" t="s">
        <v>65</v>
      </c>
      <c r="R13" s="10">
        <f t="shared" si="2"/>
        <v>18.21</v>
      </c>
      <c r="S13" s="13" t="s">
        <v>66</v>
      </c>
      <c r="T13" s="13" t="s">
        <v>66</v>
      </c>
      <c r="U13" s="9" t="e">
        <f ca="1">_xlfn.DISPIMG("ID_1538F6A0A1E141D990E8ADD9B6756A53",1)</f>
        <v>#NAME?</v>
      </c>
      <c r="V13" s="9"/>
      <c r="W13" s="18"/>
      <c r="X13" s="18"/>
      <c r="Y13" s="18"/>
      <c r="Z13" s="18"/>
      <c r="AA13" s="18"/>
    </row>
    <row r="14" spans="1:27" s="1" customFormat="1" ht="210">
      <c r="A14" s="14">
        <v>11</v>
      </c>
      <c r="B14" s="24" t="s">
        <v>67</v>
      </c>
      <c r="C14" s="24">
        <v>8241411537</v>
      </c>
      <c r="D14" s="9" t="s">
        <v>25</v>
      </c>
      <c r="E14" s="10">
        <v>60</v>
      </c>
      <c r="F14" s="9">
        <v>32</v>
      </c>
      <c r="G14" s="23" t="s">
        <v>68</v>
      </c>
      <c r="H14" s="11">
        <f t="shared" si="0"/>
        <v>92</v>
      </c>
      <c r="I14" s="10">
        <v>0</v>
      </c>
      <c r="J14" s="8"/>
      <c r="K14" s="10">
        <v>4</v>
      </c>
      <c r="L14" s="23" t="s">
        <v>69</v>
      </c>
      <c r="M14" s="9">
        <v>30</v>
      </c>
      <c r="N14" s="8" t="s">
        <v>70</v>
      </c>
      <c r="O14" s="12">
        <f t="shared" si="1"/>
        <v>11.8</v>
      </c>
      <c r="P14" s="9">
        <v>18</v>
      </c>
      <c r="Q14" s="23" t="s">
        <v>71</v>
      </c>
      <c r="R14" s="10">
        <f t="shared" si="2"/>
        <v>16.12</v>
      </c>
      <c r="S14" s="13" t="s">
        <v>72</v>
      </c>
      <c r="T14" s="13" t="s">
        <v>72</v>
      </c>
      <c r="U14" s="9" t="e">
        <f ca="1">_xlfn.DISPIMG("ID_65970276DDE44D44AFDDBA9A44B0FCE2",1)</f>
        <v>#NAME?</v>
      </c>
      <c r="V14" s="9"/>
      <c r="W14" s="18"/>
      <c r="X14" s="18"/>
      <c r="Y14" s="18"/>
      <c r="Z14" s="18"/>
      <c r="AA14" s="18"/>
    </row>
    <row r="15" spans="1:27" s="1" customFormat="1" ht="40.5">
      <c r="A15" s="8">
        <v>12</v>
      </c>
      <c r="B15" s="19" t="s">
        <v>73</v>
      </c>
      <c r="C15" s="19">
        <v>8241411557</v>
      </c>
      <c r="D15" s="15" t="s">
        <v>25</v>
      </c>
      <c r="E15" s="20">
        <v>60</v>
      </c>
      <c r="F15" s="20">
        <v>6</v>
      </c>
      <c r="G15" s="21" t="s">
        <v>74</v>
      </c>
      <c r="H15" s="11">
        <f t="shared" si="0"/>
        <v>66</v>
      </c>
      <c r="I15" s="10">
        <v>0</v>
      </c>
      <c r="J15" s="20"/>
      <c r="K15" s="20"/>
      <c r="L15" s="20"/>
      <c r="M15" s="20">
        <v>40</v>
      </c>
      <c r="N15" s="28" t="s">
        <v>75</v>
      </c>
      <c r="O15" s="12">
        <f t="shared" si="1"/>
        <v>12</v>
      </c>
      <c r="P15" s="9">
        <v>38</v>
      </c>
      <c r="Q15" s="21" t="s">
        <v>76</v>
      </c>
      <c r="R15" s="10">
        <f t="shared" si="2"/>
        <v>16</v>
      </c>
      <c r="S15" s="13" t="s">
        <v>77</v>
      </c>
      <c r="T15" s="13" t="s">
        <v>77</v>
      </c>
      <c r="U15" s="20" t="e">
        <f ca="1">_xlfn.DISPIMG("ID_EF463CBCC43B41529DAC9A429A472123",1)</f>
        <v>#NAME?</v>
      </c>
      <c r="V15" s="22"/>
      <c r="W15" s="18"/>
      <c r="X15" s="18"/>
      <c r="Y15" s="18"/>
      <c r="Z15" s="18"/>
      <c r="AA15" s="18"/>
    </row>
    <row r="16" spans="1:27" s="1" customFormat="1" ht="40.5">
      <c r="A16" s="14">
        <v>13</v>
      </c>
      <c r="B16" s="15" t="s">
        <v>78</v>
      </c>
      <c r="C16" s="15">
        <v>8241411549</v>
      </c>
      <c r="D16" s="15" t="s">
        <v>25</v>
      </c>
      <c r="E16" s="10">
        <v>60</v>
      </c>
      <c r="F16" s="29">
        <v>13.6</v>
      </c>
      <c r="G16" s="28" t="s">
        <v>79</v>
      </c>
      <c r="H16" s="11">
        <f t="shared" si="0"/>
        <v>73.599999999999994</v>
      </c>
      <c r="I16" s="10">
        <v>0</v>
      </c>
      <c r="J16" s="14"/>
      <c r="K16" s="14">
        <v>0</v>
      </c>
      <c r="L16" s="14"/>
      <c r="M16" s="29">
        <v>40</v>
      </c>
      <c r="N16" s="28" t="s">
        <v>75</v>
      </c>
      <c r="O16" s="12">
        <f t="shared" si="1"/>
        <v>12</v>
      </c>
      <c r="P16" s="9">
        <v>0</v>
      </c>
      <c r="Q16" s="30"/>
      <c r="R16" s="10">
        <f t="shared" si="2"/>
        <v>14.48</v>
      </c>
      <c r="S16" s="13" t="s">
        <v>80</v>
      </c>
      <c r="T16" s="13" t="s">
        <v>80</v>
      </c>
      <c r="U16" s="14" t="e">
        <f ca="1">_xlfn.DISPIMG("ID_5F7EC36FE54743EDA2551436946AADBC",1)</f>
        <v>#NAME?</v>
      </c>
      <c r="V16" s="14"/>
      <c r="W16" s="18"/>
      <c r="X16" s="18" t="s">
        <v>81</v>
      </c>
      <c r="Y16" s="18"/>
      <c r="Z16" s="18"/>
      <c r="AA16" s="18"/>
    </row>
    <row r="17" spans="1:27" s="1" customFormat="1" ht="25.5">
      <c r="A17" s="8">
        <v>14</v>
      </c>
      <c r="B17" s="15" t="s">
        <v>82</v>
      </c>
      <c r="C17" s="15">
        <v>8241411522</v>
      </c>
      <c r="D17" s="9" t="s">
        <v>25</v>
      </c>
      <c r="E17" s="10">
        <v>60</v>
      </c>
      <c r="F17" s="10"/>
      <c r="G17" s="8"/>
      <c r="H17" s="11">
        <f t="shared" si="0"/>
        <v>60</v>
      </c>
      <c r="I17" s="10">
        <v>0</v>
      </c>
      <c r="J17" s="8"/>
      <c r="K17" s="10"/>
      <c r="L17" s="8"/>
      <c r="M17" s="10">
        <v>40</v>
      </c>
      <c r="N17" s="8" t="s">
        <v>75</v>
      </c>
      <c r="O17" s="12">
        <f t="shared" si="1"/>
        <v>12</v>
      </c>
      <c r="P17" s="9"/>
      <c r="Q17" s="8"/>
      <c r="R17" s="10">
        <f t="shared" si="2"/>
        <v>13.8</v>
      </c>
      <c r="S17" s="13" t="s">
        <v>83</v>
      </c>
      <c r="T17" s="13" t="s">
        <v>83</v>
      </c>
      <c r="U17" s="9" t="e">
        <f ca="1">_xlfn.DISPIMG("ID_82F7F0DD55E54B509402D51CC1E624B2",1)</f>
        <v>#NAME?</v>
      </c>
      <c r="V17" s="9"/>
      <c r="W17" s="18"/>
      <c r="X17" s="18"/>
      <c r="Y17" s="18"/>
      <c r="Z17" s="18"/>
      <c r="AA17" s="18"/>
    </row>
    <row r="18" spans="1:27" s="1" customFormat="1" ht="18.75">
      <c r="A18" s="14">
        <v>15</v>
      </c>
      <c r="B18" s="15" t="s">
        <v>84</v>
      </c>
      <c r="C18" s="15">
        <v>8241411512</v>
      </c>
      <c r="D18" s="9" t="s">
        <v>25</v>
      </c>
      <c r="E18" s="10">
        <v>60</v>
      </c>
      <c r="F18" s="10"/>
      <c r="G18" s="8"/>
      <c r="H18" s="11">
        <f t="shared" si="0"/>
        <v>60</v>
      </c>
      <c r="I18" s="10">
        <v>0</v>
      </c>
      <c r="J18" s="8"/>
      <c r="K18" s="10">
        <v>12</v>
      </c>
      <c r="L18" s="8" t="s">
        <v>85</v>
      </c>
      <c r="M18" s="10"/>
      <c r="N18" s="8"/>
      <c r="O18" s="12">
        <f t="shared" si="1"/>
        <v>8.3999999999999986</v>
      </c>
      <c r="P18" s="9"/>
      <c r="Q18" s="8"/>
      <c r="R18" s="10">
        <f t="shared" si="2"/>
        <v>10.559999999999999</v>
      </c>
      <c r="S18" s="13" t="s">
        <v>86</v>
      </c>
      <c r="T18" s="13" t="s">
        <v>86</v>
      </c>
      <c r="U18" s="9" t="e">
        <f ca="1">_xlfn.DISPIMG("ID_BD399162A6854650A4257C880B08D419",1)</f>
        <v>#NAME?</v>
      </c>
      <c r="V18" s="9"/>
      <c r="W18" s="18"/>
      <c r="X18" s="18"/>
      <c r="Y18" s="18"/>
      <c r="Z18" s="18"/>
      <c r="AA18" s="18"/>
    </row>
    <row r="19" spans="1:27" s="1" customFormat="1" ht="25.5">
      <c r="A19" s="8">
        <v>16</v>
      </c>
      <c r="B19" s="15" t="s">
        <v>87</v>
      </c>
      <c r="C19" s="15">
        <v>8241411513</v>
      </c>
      <c r="D19" s="9" t="s">
        <v>25</v>
      </c>
      <c r="E19" s="10">
        <v>60</v>
      </c>
      <c r="F19" s="10"/>
      <c r="G19" s="8"/>
      <c r="H19" s="11">
        <f t="shared" si="0"/>
        <v>60</v>
      </c>
      <c r="I19" s="10">
        <v>0</v>
      </c>
      <c r="J19" s="8"/>
      <c r="K19" s="10">
        <v>12</v>
      </c>
      <c r="L19" s="8" t="s">
        <v>88</v>
      </c>
      <c r="M19" s="8"/>
      <c r="N19" s="8"/>
      <c r="O19" s="12">
        <f t="shared" si="1"/>
        <v>8.3999999999999986</v>
      </c>
      <c r="P19" s="9"/>
      <c r="Q19" s="10"/>
      <c r="R19" s="10">
        <f t="shared" si="2"/>
        <v>10.559999999999999</v>
      </c>
      <c r="S19" s="13" t="s">
        <v>89</v>
      </c>
      <c r="T19" s="13" t="s">
        <v>89</v>
      </c>
      <c r="U19" s="9" t="e">
        <f ca="1">_xlfn.DISPIMG("ID_7928ED385CEC46ECB238FE8B03255A45",1)</f>
        <v>#NAME?</v>
      </c>
      <c r="V19" s="9"/>
      <c r="W19" s="31"/>
      <c r="X19" s="31"/>
      <c r="Y19" s="25"/>
      <c r="Z19" s="31"/>
      <c r="AA19" s="31"/>
    </row>
    <row r="20" spans="1:27" s="1" customFormat="1" ht="156">
      <c r="A20" s="14">
        <v>17</v>
      </c>
      <c r="B20" s="15" t="s">
        <v>90</v>
      </c>
      <c r="C20" s="15">
        <v>8241411519</v>
      </c>
      <c r="D20" s="9" t="s">
        <v>25</v>
      </c>
      <c r="E20" s="10">
        <v>60</v>
      </c>
      <c r="F20" s="10">
        <v>33.799999999999997</v>
      </c>
      <c r="G20" s="16" t="s">
        <v>91</v>
      </c>
      <c r="H20" s="11">
        <f t="shared" si="0"/>
        <v>93.8</v>
      </c>
      <c r="I20" s="10">
        <v>0</v>
      </c>
      <c r="J20" s="8"/>
      <c r="K20" s="10"/>
      <c r="L20" s="8"/>
      <c r="M20" s="10"/>
      <c r="N20" s="8"/>
      <c r="O20" s="12">
        <f t="shared" si="1"/>
        <v>0</v>
      </c>
      <c r="P20" s="9">
        <v>96</v>
      </c>
      <c r="Q20" s="8" t="s">
        <v>92</v>
      </c>
      <c r="R20" s="10">
        <f t="shared" si="2"/>
        <v>9.490000000000002</v>
      </c>
      <c r="S20" s="13" t="s">
        <v>93</v>
      </c>
      <c r="T20" s="13" t="s">
        <v>93</v>
      </c>
      <c r="U20" s="9" t="e">
        <f ca="1">_xlfn.DISPIMG("ID_8A537D22D293448288FAD5821773753F",1)</f>
        <v>#NAME?</v>
      </c>
      <c r="V20" s="9"/>
      <c r="W20" s="32"/>
      <c r="X20" s="32"/>
      <c r="Y20" s="32"/>
      <c r="Z20" s="32"/>
      <c r="AA20" s="32"/>
    </row>
    <row r="21" spans="1:27" s="1" customFormat="1" ht="30">
      <c r="A21" s="8">
        <v>18</v>
      </c>
      <c r="B21" s="15" t="s">
        <v>94</v>
      </c>
      <c r="C21" s="15">
        <v>8241411529</v>
      </c>
      <c r="D21" s="9" t="s">
        <v>25</v>
      </c>
      <c r="E21" s="10">
        <v>60</v>
      </c>
      <c r="F21" s="9"/>
      <c r="G21" s="23"/>
      <c r="H21" s="11">
        <f t="shared" si="0"/>
        <v>60</v>
      </c>
      <c r="I21" s="10">
        <v>0</v>
      </c>
      <c r="J21" s="8"/>
      <c r="K21" s="10">
        <v>10</v>
      </c>
      <c r="L21" s="23" t="s">
        <v>95</v>
      </c>
      <c r="M21" s="9"/>
      <c r="N21" s="9"/>
      <c r="O21" s="12">
        <f t="shared" si="1"/>
        <v>7</v>
      </c>
      <c r="P21" s="9"/>
      <c r="Q21" s="8"/>
      <c r="R21" s="10">
        <f t="shared" si="2"/>
        <v>9.3000000000000007</v>
      </c>
      <c r="S21" s="13" t="s">
        <v>96</v>
      </c>
      <c r="T21" s="13" t="s">
        <v>96</v>
      </c>
      <c r="U21" s="9" t="e">
        <f ca="1">_xlfn.DISPIMG("ID_564D6614ECD94464B0F131F1B2660478",1)</f>
        <v>#NAME?</v>
      </c>
      <c r="V21" s="9"/>
      <c r="W21" s="18"/>
      <c r="X21" s="18"/>
      <c r="Y21" s="18"/>
      <c r="Z21" s="18"/>
      <c r="AA21" s="18"/>
    </row>
    <row r="22" spans="1:27" s="1" customFormat="1" ht="18.75">
      <c r="A22" s="14">
        <v>19</v>
      </c>
      <c r="B22" s="19" t="s">
        <v>97</v>
      </c>
      <c r="C22" s="19">
        <v>8241411545</v>
      </c>
      <c r="D22" s="15" t="s">
        <v>25</v>
      </c>
      <c r="E22" s="20">
        <v>60</v>
      </c>
      <c r="F22" s="20">
        <v>10</v>
      </c>
      <c r="G22" s="21" t="s">
        <v>98</v>
      </c>
      <c r="H22" s="11">
        <f t="shared" si="0"/>
        <v>70</v>
      </c>
      <c r="I22" s="10">
        <v>0</v>
      </c>
      <c r="J22" s="20"/>
      <c r="K22" s="20">
        <v>0</v>
      </c>
      <c r="L22" s="20"/>
      <c r="M22" s="20">
        <v>0</v>
      </c>
      <c r="N22" s="20"/>
      <c r="O22" s="12">
        <f t="shared" si="1"/>
        <v>0</v>
      </c>
      <c r="P22" s="9">
        <v>70</v>
      </c>
      <c r="Q22" s="21" t="s">
        <v>99</v>
      </c>
      <c r="R22" s="10">
        <f t="shared" si="2"/>
        <v>7</v>
      </c>
      <c r="S22" s="13" t="s">
        <v>100</v>
      </c>
      <c r="T22" s="13" t="s">
        <v>100</v>
      </c>
      <c r="U22" s="20" t="e">
        <f ca="1">_xlfn.DISPIMG("ID_DB76020D485F45A48D2AB84F69B920B9",1)</f>
        <v>#NAME?</v>
      </c>
      <c r="V22" s="22"/>
      <c r="W22" s="18"/>
      <c r="X22" s="18"/>
      <c r="Y22" s="18"/>
      <c r="Z22" s="18"/>
      <c r="AA22" s="18"/>
    </row>
    <row r="23" spans="1:27" s="1" customFormat="1" ht="94.5">
      <c r="A23" s="8">
        <v>20</v>
      </c>
      <c r="B23" s="19" t="s">
        <v>101</v>
      </c>
      <c r="C23" s="19">
        <v>8241411546</v>
      </c>
      <c r="D23" s="15" t="s">
        <v>25</v>
      </c>
      <c r="E23" s="20">
        <v>60</v>
      </c>
      <c r="F23" s="20">
        <v>6</v>
      </c>
      <c r="G23" s="21" t="s">
        <v>102</v>
      </c>
      <c r="H23" s="11">
        <f t="shared" si="0"/>
        <v>66</v>
      </c>
      <c r="I23" s="10">
        <v>0</v>
      </c>
      <c r="J23" s="20"/>
      <c r="K23" s="20"/>
      <c r="L23" s="20"/>
      <c r="M23" s="20"/>
      <c r="N23" s="20"/>
      <c r="O23" s="12">
        <f t="shared" si="1"/>
        <v>0</v>
      </c>
      <c r="P23" s="9">
        <v>70</v>
      </c>
      <c r="Q23" s="21" t="s">
        <v>103</v>
      </c>
      <c r="R23" s="10">
        <f t="shared" si="2"/>
        <v>6.8000000000000007</v>
      </c>
      <c r="S23" s="13" t="s">
        <v>104</v>
      </c>
      <c r="T23" s="13" t="s">
        <v>104</v>
      </c>
      <c r="U23" s="20" t="e">
        <f ca="1">_xlfn.DISPIMG("ID_17B5AD1873C54687A97BFB8164B0FCA7",1)</f>
        <v>#NAME?</v>
      </c>
      <c r="V23" s="22"/>
      <c r="W23" s="18"/>
      <c r="X23" s="18"/>
      <c r="Y23" s="18"/>
      <c r="Z23" s="18"/>
      <c r="AA23" s="18"/>
    </row>
    <row r="24" spans="1:27" s="1" customFormat="1" ht="28.5">
      <c r="A24" s="14">
        <v>21</v>
      </c>
      <c r="B24" s="15" t="s">
        <v>105</v>
      </c>
      <c r="C24" s="15">
        <v>8241411528</v>
      </c>
      <c r="D24" s="9" t="s">
        <v>25</v>
      </c>
      <c r="E24" s="10">
        <v>60</v>
      </c>
      <c r="F24" s="9">
        <v>3</v>
      </c>
      <c r="G24" s="33" t="s">
        <v>106</v>
      </c>
      <c r="H24" s="11">
        <v>63</v>
      </c>
      <c r="I24" s="10">
        <v>0</v>
      </c>
      <c r="J24" s="8"/>
      <c r="K24" s="10"/>
      <c r="L24" s="23"/>
      <c r="M24" s="9"/>
      <c r="N24" s="9"/>
      <c r="O24" s="12">
        <f t="shared" si="1"/>
        <v>0</v>
      </c>
      <c r="P24" s="9">
        <v>70</v>
      </c>
      <c r="Q24" s="33" t="s">
        <v>107</v>
      </c>
      <c r="R24" s="10">
        <f t="shared" si="2"/>
        <v>6.65</v>
      </c>
      <c r="S24" s="13" t="s">
        <v>108</v>
      </c>
      <c r="T24" s="13" t="s">
        <v>108</v>
      </c>
      <c r="U24" s="9" t="e">
        <f ca="1">_xlfn.DISPIMG("ID_636D0E45BD724CCE8AE4C3473C5B65C4",1)</f>
        <v>#NAME?</v>
      </c>
      <c r="V24" s="9"/>
      <c r="W24" s="18"/>
      <c r="X24" s="18"/>
      <c r="Y24" s="18"/>
      <c r="Z24" s="18"/>
      <c r="AA24" s="18"/>
    </row>
    <row r="25" spans="1:27" s="1" customFormat="1" ht="25.5">
      <c r="A25" s="8">
        <v>22</v>
      </c>
      <c r="B25" s="15" t="s">
        <v>109</v>
      </c>
      <c r="C25" s="15">
        <v>8241411521</v>
      </c>
      <c r="D25" s="9" t="s">
        <v>25</v>
      </c>
      <c r="E25" s="10">
        <v>60</v>
      </c>
      <c r="F25" s="10">
        <v>4.5</v>
      </c>
      <c r="G25" s="16" t="s">
        <v>110</v>
      </c>
      <c r="H25" s="11">
        <f>MIN(E25+F25,100)</f>
        <v>64.5</v>
      </c>
      <c r="I25" s="10">
        <v>0</v>
      </c>
      <c r="J25" s="8"/>
      <c r="K25" s="10"/>
      <c r="L25" s="8"/>
      <c r="M25" s="10"/>
      <c r="N25" s="8"/>
      <c r="O25" s="12">
        <f t="shared" si="1"/>
        <v>0</v>
      </c>
      <c r="P25" s="9">
        <v>66</v>
      </c>
      <c r="Q25" s="8" t="s">
        <v>111</v>
      </c>
      <c r="R25" s="10">
        <f t="shared" si="2"/>
        <v>6.5250000000000004</v>
      </c>
      <c r="S25" s="13" t="s">
        <v>112</v>
      </c>
      <c r="T25" s="13" t="s">
        <v>112</v>
      </c>
      <c r="U25" s="9" t="e">
        <f ca="1">_xlfn.DISPIMG("ID_8CE34DB79B8A4F17B2E4127ACA3AE920",1)</f>
        <v>#NAME?</v>
      </c>
      <c r="V25" s="9"/>
      <c r="W25" s="18"/>
      <c r="X25" s="18"/>
      <c r="Y25" s="18"/>
      <c r="Z25" s="18"/>
      <c r="AA25" s="18"/>
    </row>
    <row r="26" spans="1:27" s="1" customFormat="1" ht="30">
      <c r="A26" s="14">
        <v>23</v>
      </c>
      <c r="B26" s="24" t="s">
        <v>113</v>
      </c>
      <c r="C26" s="24">
        <v>8241411531</v>
      </c>
      <c r="D26" s="9" t="s">
        <v>25</v>
      </c>
      <c r="E26" s="10">
        <v>60</v>
      </c>
      <c r="F26" s="9"/>
      <c r="G26" s="30"/>
      <c r="H26" s="11">
        <v>60</v>
      </c>
      <c r="I26" s="10">
        <v>0</v>
      </c>
      <c r="J26" s="8"/>
      <c r="K26" s="10"/>
      <c r="L26" s="34"/>
      <c r="M26" s="9">
        <v>10</v>
      </c>
      <c r="N26" s="23" t="s">
        <v>114</v>
      </c>
      <c r="O26" s="12">
        <f t="shared" si="1"/>
        <v>3</v>
      </c>
      <c r="P26" s="9">
        <v>8</v>
      </c>
      <c r="Q26" s="8" t="s">
        <v>115</v>
      </c>
      <c r="R26" s="10">
        <f t="shared" si="2"/>
        <v>6.1000000000000005</v>
      </c>
      <c r="S26" s="13" t="s">
        <v>116</v>
      </c>
      <c r="T26" s="13" t="s">
        <v>116</v>
      </c>
      <c r="U26" s="9" t="e">
        <f ca="1">_xlfn.DISPIMG("ID_2BEC84C297F7455698E2FE59D7750EFD",1)</f>
        <v>#NAME?</v>
      </c>
      <c r="V26" s="9"/>
      <c r="W26" s="18"/>
      <c r="X26" s="18"/>
      <c r="Y26" s="18"/>
      <c r="Z26" s="18"/>
      <c r="AA26" s="18"/>
    </row>
    <row r="27" spans="1:27" s="1" customFormat="1" ht="38.25">
      <c r="A27" s="8">
        <v>24</v>
      </c>
      <c r="B27" s="24" t="s">
        <v>117</v>
      </c>
      <c r="C27" s="24">
        <v>8241411540</v>
      </c>
      <c r="D27" s="9" t="s">
        <v>25</v>
      </c>
      <c r="E27" s="10">
        <v>60</v>
      </c>
      <c r="F27" s="10"/>
      <c r="G27" s="8"/>
      <c r="H27" s="11">
        <f>MIN(E27+F27,100)</f>
        <v>60</v>
      </c>
      <c r="I27" s="10">
        <v>0</v>
      </c>
      <c r="J27" s="8"/>
      <c r="K27" s="10"/>
      <c r="L27" s="8"/>
      <c r="M27" s="10">
        <v>10</v>
      </c>
      <c r="N27" s="8" t="s">
        <v>118</v>
      </c>
      <c r="O27" s="12">
        <f t="shared" si="1"/>
        <v>3</v>
      </c>
      <c r="P27" s="9">
        <v>8</v>
      </c>
      <c r="Q27" s="8" t="s">
        <v>115</v>
      </c>
      <c r="R27" s="10">
        <f t="shared" si="2"/>
        <v>6.1000000000000005</v>
      </c>
      <c r="S27" s="13" t="s">
        <v>116</v>
      </c>
      <c r="T27" s="13" t="s">
        <v>116</v>
      </c>
      <c r="U27" s="9" t="e">
        <f ca="1">_xlfn.DISPIMG("ID_FEFFB5101CCC48598B15BD93D782348E",1)</f>
        <v>#NAME?</v>
      </c>
      <c r="V27" s="9"/>
      <c r="W27" s="18"/>
      <c r="X27" s="18"/>
      <c r="Y27" s="18"/>
      <c r="Z27" s="18"/>
      <c r="AA27" s="18"/>
    </row>
    <row r="28" spans="1:27" s="1" customFormat="1" ht="27">
      <c r="A28" s="14">
        <v>25</v>
      </c>
      <c r="B28" s="15" t="s">
        <v>119</v>
      </c>
      <c r="C28" s="15">
        <v>8241411547</v>
      </c>
      <c r="D28" s="15" t="s">
        <v>25</v>
      </c>
      <c r="E28" s="10">
        <v>60</v>
      </c>
      <c r="F28" s="14"/>
      <c r="G28" s="30"/>
      <c r="H28" s="11">
        <f>MIN(E28+F28,100)</f>
        <v>60</v>
      </c>
      <c r="I28" s="10">
        <v>0</v>
      </c>
      <c r="J28" s="14"/>
      <c r="K28" s="14"/>
      <c r="L28" s="14"/>
      <c r="M28" s="14"/>
      <c r="N28" s="14"/>
      <c r="O28" s="12">
        <f t="shared" si="1"/>
        <v>0</v>
      </c>
      <c r="P28" s="9">
        <v>50</v>
      </c>
      <c r="Q28" s="35" t="s">
        <v>120</v>
      </c>
      <c r="R28" s="10">
        <f t="shared" si="2"/>
        <v>5.5</v>
      </c>
      <c r="S28" s="13" t="s">
        <v>121</v>
      </c>
      <c r="T28" s="13" t="s">
        <v>121</v>
      </c>
      <c r="U28" s="14" t="e">
        <f ca="1">_xlfn.DISPIMG("ID_2CCDB9D0C381404CAA1AC32CA574A380",1)</f>
        <v>#NAME?</v>
      </c>
      <c r="V28" s="14"/>
      <c r="W28" s="18"/>
      <c r="X28" s="18"/>
      <c r="Y28" s="18"/>
      <c r="Z28" s="18"/>
      <c r="AA28" s="18"/>
    </row>
    <row r="29" spans="1:27" s="1" customFormat="1" ht="27">
      <c r="A29" s="8">
        <v>26</v>
      </c>
      <c r="B29" s="19" t="s">
        <v>122</v>
      </c>
      <c r="C29" s="19">
        <v>8241411555</v>
      </c>
      <c r="D29" s="15" t="s">
        <v>25</v>
      </c>
      <c r="E29" s="20">
        <v>60</v>
      </c>
      <c r="F29" s="20">
        <v>3</v>
      </c>
      <c r="G29" s="21" t="s">
        <v>123</v>
      </c>
      <c r="H29" s="11">
        <f>MIN(E29+F29,100)</f>
        <v>63</v>
      </c>
      <c r="I29" s="10">
        <v>0</v>
      </c>
      <c r="J29" s="20"/>
      <c r="K29" s="20"/>
      <c r="L29" s="20"/>
      <c r="M29" s="20">
        <v>5</v>
      </c>
      <c r="N29" s="20" t="s">
        <v>124</v>
      </c>
      <c r="O29" s="12">
        <f t="shared" si="1"/>
        <v>1.5</v>
      </c>
      <c r="P29" s="9">
        <v>11</v>
      </c>
      <c r="Q29" s="21" t="s">
        <v>125</v>
      </c>
      <c r="R29" s="10">
        <f t="shared" si="2"/>
        <v>5.05</v>
      </c>
      <c r="S29" s="13" t="s">
        <v>126</v>
      </c>
      <c r="T29" s="13" t="s">
        <v>126</v>
      </c>
      <c r="U29" s="20" t="e">
        <f ca="1">_xlfn.DISPIMG("ID_B9E4B2F3424D44E18C516B01C79FF53B",1)</f>
        <v>#NAME?</v>
      </c>
      <c r="V29" s="22"/>
      <c r="W29" s="18"/>
      <c r="X29" s="18"/>
      <c r="Y29" s="18"/>
      <c r="Z29" s="18"/>
      <c r="AA29" s="18"/>
    </row>
    <row r="30" spans="1:27" s="1" customFormat="1" ht="40.5">
      <c r="A30" s="14">
        <v>27</v>
      </c>
      <c r="B30" s="19" t="s">
        <v>127</v>
      </c>
      <c r="C30" s="19">
        <v>8241411554</v>
      </c>
      <c r="D30" s="15" t="s">
        <v>25</v>
      </c>
      <c r="E30" s="20">
        <v>60</v>
      </c>
      <c r="F30" s="20"/>
      <c r="G30" s="21"/>
      <c r="H30" s="11">
        <f>MIN(E30+F30,100)</f>
        <v>60</v>
      </c>
      <c r="I30" s="10">
        <v>0</v>
      </c>
      <c r="J30" s="20"/>
      <c r="K30" s="20"/>
      <c r="L30" s="20"/>
      <c r="M30" s="20"/>
      <c r="N30" s="20"/>
      <c r="O30" s="12">
        <f t="shared" si="1"/>
        <v>0</v>
      </c>
      <c r="P30" s="9">
        <v>21</v>
      </c>
      <c r="Q30" s="21" t="s">
        <v>128</v>
      </c>
      <c r="R30" s="10">
        <f t="shared" si="2"/>
        <v>4.05</v>
      </c>
      <c r="S30" s="13" t="s">
        <v>129</v>
      </c>
      <c r="T30" s="13" t="s">
        <v>129</v>
      </c>
      <c r="U30" s="20" t="e">
        <f ca="1">_xlfn.DISPIMG("ID_7EAD42E30F7F48C5B3D7BF9AD343C10B",1)</f>
        <v>#NAME?</v>
      </c>
      <c r="V30" s="22"/>
      <c r="W30" s="18"/>
      <c r="X30" s="18"/>
      <c r="Y30" s="18"/>
      <c r="Z30" s="18"/>
      <c r="AA30" s="18"/>
    </row>
    <row r="31" spans="1:27" s="2" customFormat="1" ht="30">
      <c r="A31" s="8">
        <v>28</v>
      </c>
      <c r="B31" s="24" t="s">
        <v>130</v>
      </c>
      <c r="C31" s="24">
        <v>8241411532</v>
      </c>
      <c r="D31" s="9" t="s">
        <v>25</v>
      </c>
      <c r="E31" s="10">
        <v>60</v>
      </c>
      <c r="F31" s="10"/>
      <c r="G31" s="16"/>
      <c r="H31" s="11">
        <v>60</v>
      </c>
      <c r="I31" s="10">
        <v>0</v>
      </c>
      <c r="J31" s="8"/>
      <c r="K31" s="10"/>
      <c r="L31" s="8"/>
      <c r="M31" s="10"/>
      <c r="N31" s="8"/>
      <c r="O31" s="12">
        <f t="shared" si="1"/>
        <v>0</v>
      </c>
      <c r="P31" s="9">
        <v>18</v>
      </c>
      <c r="Q31" s="23" t="s">
        <v>71</v>
      </c>
      <c r="R31" s="10">
        <f t="shared" si="2"/>
        <v>3.9</v>
      </c>
      <c r="S31" s="13" t="s">
        <v>131</v>
      </c>
      <c r="T31" s="13" t="s">
        <v>131</v>
      </c>
      <c r="U31" s="9" t="e">
        <f ca="1">_xlfn.DISPIMG("ID_C7243AB2626742E09F889CA7CB2C3ECC",1)</f>
        <v>#NAME?</v>
      </c>
      <c r="V31" s="9"/>
      <c r="W31" s="18"/>
      <c r="X31" s="18"/>
      <c r="Y31" s="18"/>
      <c r="Z31" s="18"/>
      <c r="AA31" s="18"/>
    </row>
    <row r="32" spans="1:27" s="1" customFormat="1" ht="45">
      <c r="A32" s="14">
        <v>29</v>
      </c>
      <c r="B32" s="15" t="s">
        <v>132</v>
      </c>
      <c r="C32" s="15">
        <v>8241411518</v>
      </c>
      <c r="D32" s="9" t="s">
        <v>25</v>
      </c>
      <c r="E32" s="10">
        <v>60</v>
      </c>
      <c r="F32" s="9"/>
      <c r="G32" s="23"/>
      <c r="H32" s="11">
        <f t="shared" ref="H32:H40" si="3">MIN(E32+F32,100)</f>
        <v>60</v>
      </c>
      <c r="I32" s="10">
        <v>0</v>
      </c>
      <c r="J32" s="8"/>
      <c r="K32" s="10"/>
      <c r="L32" s="23"/>
      <c r="M32" s="9"/>
      <c r="N32" s="16"/>
      <c r="O32" s="12">
        <f t="shared" si="1"/>
        <v>0</v>
      </c>
      <c r="P32" s="9">
        <v>16</v>
      </c>
      <c r="Q32" s="23" t="s">
        <v>133</v>
      </c>
      <c r="R32" s="10">
        <f t="shared" si="2"/>
        <v>3.8</v>
      </c>
      <c r="S32" s="13" t="s">
        <v>134</v>
      </c>
      <c r="T32" s="13" t="s">
        <v>134</v>
      </c>
      <c r="U32" s="36" t="e">
        <f ca="1">_xlfn.DISPIMG("ID_E136A9541BB343D8999B89F7E4666B13",1)</f>
        <v>#NAME?</v>
      </c>
      <c r="V32" s="9"/>
      <c r="W32" s="18"/>
      <c r="X32" s="18"/>
      <c r="Y32" s="18"/>
      <c r="Z32" s="18"/>
      <c r="AA32" s="18"/>
    </row>
    <row r="33" spans="1:27" s="1" customFormat="1" ht="18.75">
      <c r="A33" s="8">
        <v>30</v>
      </c>
      <c r="B33" s="19" t="s">
        <v>135</v>
      </c>
      <c r="C33" s="19">
        <v>8241411550</v>
      </c>
      <c r="D33" s="15" t="s">
        <v>25</v>
      </c>
      <c r="E33" s="20">
        <v>60</v>
      </c>
      <c r="F33" s="20"/>
      <c r="G33" s="21"/>
      <c r="H33" s="11">
        <f t="shared" si="3"/>
        <v>60</v>
      </c>
      <c r="I33" s="10">
        <v>0</v>
      </c>
      <c r="J33" s="20"/>
      <c r="K33" s="20"/>
      <c r="L33" s="20"/>
      <c r="M33" s="20"/>
      <c r="N33" s="20"/>
      <c r="O33" s="12">
        <f t="shared" si="1"/>
        <v>0</v>
      </c>
      <c r="P33" s="9">
        <v>10</v>
      </c>
      <c r="Q33" s="21" t="s">
        <v>136</v>
      </c>
      <c r="R33" s="10">
        <f t="shared" si="2"/>
        <v>3.5</v>
      </c>
      <c r="S33" s="13" t="s">
        <v>137</v>
      </c>
      <c r="T33" s="13" t="s">
        <v>137</v>
      </c>
      <c r="U33" s="20" t="e">
        <f ca="1">_xlfn.DISPIMG("ID_A7DF757E9A7A4139B6952D9F67AFE528",1)</f>
        <v>#NAME?</v>
      </c>
      <c r="V33" s="22"/>
      <c r="W33" s="18"/>
      <c r="X33" s="18"/>
      <c r="Y33" s="18"/>
      <c r="Z33" s="18"/>
      <c r="AA33" s="18"/>
    </row>
    <row r="34" spans="1:27" s="1" customFormat="1" ht="27">
      <c r="A34" s="14">
        <v>31</v>
      </c>
      <c r="B34" s="19" t="s">
        <v>138</v>
      </c>
      <c r="C34" s="19">
        <v>8241411553</v>
      </c>
      <c r="D34" s="15" t="s">
        <v>25</v>
      </c>
      <c r="E34" s="20">
        <v>60</v>
      </c>
      <c r="F34" s="20"/>
      <c r="G34" s="21"/>
      <c r="H34" s="11">
        <f t="shared" si="3"/>
        <v>60</v>
      </c>
      <c r="I34" s="10">
        <v>0</v>
      </c>
      <c r="J34" s="20"/>
      <c r="K34" s="20"/>
      <c r="L34" s="20"/>
      <c r="M34" s="20"/>
      <c r="N34" s="21"/>
      <c r="O34" s="12">
        <f t="shared" si="1"/>
        <v>0</v>
      </c>
      <c r="P34" s="9">
        <v>10</v>
      </c>
      <c r="Q34" s="21" t="s">
        <v>139</v>
      </c>
      <c r="R34" s="10">
        <f t="shared" si="2"/>
        <v>3.5</v>
      </c>
      <c r="S34" s="13" t="s">
        <v>137</v>
      </c>
      <c r="T34" s="13" t="s">
        <v>137</v>
      </c>
      <c r="U34" s="20" t="e">
        <f ca="1">_xlfn.DISPIMG("ID_8E9155C49D6E405FBA14435F896B3213",1)</f>
        <v>#NAME?</v>
      </c>
      <c r="V34" s="22"/>
      <c r="W34" s="18"/>
      <c r="X34" s="18"/>
      <c r="Y34" s="18"/>
      <c r="Z34" s="18"/>
      <c r="AA34" s="18"/>
    </row>
    <row r="35" spans="1:27" s="1" customFormat="1" ht="18.75">
      <c r="A35" s="8">
        <v>32</v>
      </c>
      <c r="B35" s="15" t="s">
        <v>140</v>
      </c>
      <c r="C35" s="15">
        <v>8241411542</v>
      </c>
      <c r="D35" s="15" t="s">
        <v>25</v>
      </c>
      <c r="E35" s="10">
        <v>60</v>
      </c>
      <c r="F35" s="9">
        <v>0</v>
      </c>
      <c r="G35" s="23"/>
      <c r="H35" s="11">
        <f t="shared" si="3"/>
        <v>60</v>
      </c>
      <c r="I35" s="10">
        <v>0</v>
      </c>
      <c r="J35" s="8"/>
      <c r="K35" s="10"/>
      <c r="L35" s="23"/>
      <c r="M35" s="9"/>
      <c r="N35" s="9"/>
      <c r="O35" s="12">
        <f t="shared" si="1"/>
        <v>0</v>
      </c>
      <c r="P35" s="9">
        <v>8</v>
      </c>
      <c r="Q35" s="23" t="s">
        <v>115</v>
      </c>
      <c r="R35" s="10">
        <f t="shared" si="2"/>
        <v>3.4</v>
      </c>
      <c r="S35" s="13" t="s">
        <v>141</v>
      </c>
      <c r="T35" s="13" t="s">
        <v>141</v>
      </c>
      <c r="U35" s="9" t="e">
        <f ca="1">_xlfn.DISPIMG("ID_EB21623D22064CBFB7BBF6301CC20A02",1)</f>
        <v>#NAME?</v>
      </c>
      <c r="V35" s="9"/>
      <c r="W35" s="18"/>
      <c r="X35" s="18"/>
      <c r="Y35" s="18"/>
      <c r="Z35" s="18"/>
      <c r="AA35" s="18"/>
    </row>
    <row r="36" spans="1:27" s="1" customFormat="1" ht="18.75">
      <c r="A36" s="14">
        <v>33</v>
      </c>
      <c r="B36" s="19" t="s">
        <v>142</v>
      </c>
      <c r="C36" s="19">
        <v>8241411556</v>
      </c>
      <c r="D36" s="15" t="s">
        <v>25</v>
      </c>
      <c r="E36" s="20">
        <v>60</v>
      </c>
      <c r="F36" s="20"/>
      <c r="G36" s="21"/>
      <c r="H36" s="11">
        <f t="shared" si="3"/>
        <v>60</v>
      </c>
      <c r="I36" s="10">
        <v>0</v>
      </c>
      <c r="J36" s="20"/>
      <c r="K36" s="20"/>
      <c r="L36" s="20"/>
      <c r="M36" s="20"/>
      <c r="N36" s="20"/>
      <c r="O36" s="12">
        <f t="shared" si="1"/>
        <v>0</v>
      </c>
      <c r="P36" s="9">
        <v>7</v>
      </c>
      <c r="Q36" s="21" t="s">
        <v>143</v>
      </c>
      <c r="R36" s="10">
        <f t="shared" si="2"/>
        <v>3.35</v>
      </c>
      <c r="S36" s="13" t="s">
        <v>144</v>
      </c>
      <c r="T36" s="13" t="s">
        <v>144</v>
      </c>
      <c r="U36" s="20" t="e">
        <f ca="1">_xlfn.DISPIMG("ID_D03099D22223418D8A9B379201F8AD1C",1)</f>
        <v>#NAME?</v>
      </c>
      <c r="V36" s="22"/>
      <c r="W36" s="18"/>
      <c r="X36" s="18"/>
      <c r="Y36" s="18"/>
      <c r="Z36" s="18"/>
      <c r="AA36" s="18"/>
    </row>
    <row r="37" spans="1:27" s="1" customFormat="1" ht="18.75">
      <c r="A37" s="8">
        <v>34</v>
      </c>
      <c r="B37" s="15" t="s">
        <v>145</v>
      </c>
      <c r="C37" s="15">
        <v>8241411524</v>
      </c>
      <c r="D37" s="9" t="s">
        <v>25</v>
      </c>
      <c r="E37" s="10">
        <v>60</v>
      </c>
      <c r="F37" s="10"/>
      <c r="G37" s="8"/>
      <c r="H37" s="11">
        <f t="shared" si="3"/>
        <v>60</v>
      </c>
      <c r="I37" s="10">
        <v>0</v>
      </c>
      <c r="J37" s="8"/>
      <c r="K37" s="10"/>
      <c r="L37" s="8"/>
      <c r="M37" s="10"/>
      <c r="N37" s="8"/>
      <c r="O37" s="12">
        <f t="shared" si="1"/>
        <v>0</v>
      </c>
      <c r="P37" s="9">
        <v>6</v>
      </c>
      <c r="Q37" s="8" t="s">
        <v>32</v>
      </c>
      <c r="R37" s="10">
        <f t="shared" si="2"/>
        <v>3.3</v>
      </c>
      <c r="S37" s="13" t="s">
        <v>146</v>
      </c>
      <c r="T37" s="13" t="s">
        <v>146</v>
      </c>
      <c r="U37" s="9" t="e">
        <f ca="1">_xlfn.DISPIMG("ID_5BCA35F3D84C46A39E23E52B1F701E6B",1)</f>
        <v>#NAME?</v>
      </c>
      <c r="V37" s="9"/>
      <c r="W37" s="18"/>
      <c r="X37" s="18"/>
      <c r="Y37" s="18"/>
      <c r="Z37" s="18"/>
      <c r="AA37" s="18"/>
    </row>
    <row r="38" spans="1:27" s="1" customFormat="1" ht="18.75">
      <c r="A38" s="14">
        <v>35</v>
      </c>
      <c r="B38" s="15" t="s">
        <v>147</v>
      </c>
      <c r="C38" s="24">
        <v>8241411533</v>
      </c>
      <c r="D38" s="9" t="s">
        <v>25</v>
      </c>
      <c r="E38" s="10">
        <v>60</v>
      </c>
      <c r="F38" s="9"/>
      <c r="G38" s="23"/>
      <c r="H38" s="11">
        <f t="shared" si="3"/>
        <v>60</v>
      </c>
      <c r="I38" s="10">
        <v>0</v>
      </c>
      <c r="J38" s="8"/>
      <c r="K38" s="10"/>
      <c r="L38" s="23"/>
      <c r="M38" s="9"/>
      <c r="N38" s="9"/>
      <c r="O38" s="12">
        <f t="shared" si="1"/>
        <v>0</v>
      </c>
      <c r="P38" s="9">
        <v>5</v>
      </c>
      <c r="Q38" s="8" t="s">
        <v>148</v>
      </c>
      <c r="R38" s="10">
        <f t="shared" si="2"/>
        <v>3.25</v>
      </c>
      <c r="S38" s="13" t="s">
        <v>149</v>
      </c>
      <c r="T38" s="13" t="s">
        <v>149</v>
      </c>
      <c r="U38" s="9" t="e">
        <f ca="1">_xlfn.DISPIMG("ID_713A28AE5EAF4705B1EEB99E9033EDBA",1)</f>
        <v>#NAME?</v>
      </c>
      <c r="V38" s="9"/>
      <c r="W38" s="18"/>
      <c r="X38" s="18"/>
      <c r="Y38" s="18"/>
      <c r="Z38" s="18"/>
      <c r="AA38" s="18"/>
    </row>
    <row r="39" spans="1:27" s="1" customFormat="1" ht="25.5">
      <c r="A39" s="8">
        <v>36</v>
      </c>
      <c r="B39" s="15" t="s">
        <v>150</v>
      </c>
      <c r="C39" s="24">
        <v>8241411535</v>
      </c>
      <c r="D39" s="9" t="s">
        <v>25</v>
      </c>
      <c r="E39" s="10">
        <v>60</v>
      </c>
      <c r="F39" s="10"/>
      <c r="G39" s="8"/>
      <c r="H39" s="11">
        <f t="shared" si="3"/>
        <v>60</v>
      </c>
      <c r="I39" s="10">
        <v>0</v>
      </c>
      <c r="J39" s="8"/>
      <c r="K39" s="12"/>
      <c r="L39" s="8"/>
      <c r="M39" s="10"/>
      <c r="N39" s="8"/>
      <c r="O39" s="12">
        <f t="shared" si="1"/>
        <v>0</v>
      </c>
      <c r="P39" s="9">
        <v>5</v>
      </c>
      <c r="Q39" s="8" t="s">
        <v>50</v>
      </c>
      <c r="R39" s="10">
        <f t="shared" si="2"/>
        <v>3.25</v>
      </c>
      <c r="S39" s="13" t="s">
        <v>149</v>
      </c>
      <c r="T39" s="13" t="s">
        <v>149</v>
      </c>
      <c r="U39" s="14" t="e">
        <f ca="1">_xlfn.DISPIMG("ID_CFE14AA5805E4848B6F6ED853E2700DC",1)</f>
        <v>#NAME?</v>
      </c>
      <c r="V39" s="9"/>
      <c r="W39" s="18"/>
      <c r="X39" s="18"/>
      <c r="Y39" s="18"/>
      <c r="Z39" s="18"/>
      <c r="AA39" s="18"/>
    </row>
    <row r="40" spans="1:27" s="1" customFormat="1" ht="18.75">
      <c r="A40" s="14">
        <v>37</v>
      </c>
      <c r="B40" s="15" t="s">
        <v>151</v>
      </c>
      <c r="C40" s="15">
        <v>8241411527</v>
      </c>
      <c r="D40" s="9" t="s">
        <v>25</v>
      </c>
      <c r="E40" s="10">
        <v>60</v>
      </c>
      <c r="F40" s="9"/>
      <c r="G40" s="23"/>
      <c r="H40" s="11">
        <f t="shared" si="3"/>
        <v>60</v>
      </c>
      <c r="I40" s="10">
        <v>0</v>
      </c>
      <c r="J40" s="8"/>
      <c r="K40" s="10"/>
      <c r="L40" s="23"/>
      <c r="M40" s="9"/>
      <c r="N40" s="9"/>
      <c r="O40" s="12">
        <f t="shared" si="1"/>
        <v>0</v>
      </c>
      <c r="P40" s="9"/>
      <c r="Q40" s="8"/>
      <c r="R40" s="10">
        <v>3</v>
      </c>
      <c r="S40" s="13" t="s">
        <v>152</v>
      </c>
      <c r="T40" s="13" t="s">
        <v>152</v>
      </c>
      <c r="U40" s="9" t="e">
        <f ca="1">_xlfn.DISPIMG("ID_BB557F00636D45A39054402D57E01443",1)</f>
        <v>#NAME?</v>
      </c>
      <c r="V40" s="9"/>
      <c r="W40" s="18"/>
      <c r="X40" s="18"/>
      <c r="Y40" s="18"/>
      <c r="Z40" s="18"/>
      <c r="AA40" s="18"/>
    </row>
    <row r="41" spans="1:27" s="1" customFormat="1" ht="18.75">
      <c r="A41" s="8">
        <v>38</v>
      </c>
      <c r="B41" s="15" t="s">
        <v>153</v>
      </c>
      <c r="C41" s="15">
        <v>8241411511</v>
      </c>
      <c r="D41" s="9" t="s">
        <v>25</v>
      </c>
      <c r="E41" s="10">
        <v>60</v>
      </c>
      <c r="F41" s="9"/>
      <c r="G41" s="23"/>
      <c r="H41" s="11">
        <f t="shared" ref="H41:H52" si="4">MIN(E41+F41,100)</f>
        <v>60</v>
      </c>
      <c r="I41" s="10">
        <v>0</v>
      </c>
      <c r="J41" s="8"/>
      <c r="K41" s="10"/>
      <c r="L41" s="23"/>
      <c r="M41" s="9"/>
      <c r="N41" s="16"/>
      <c r="O41" s="12">
        <f t="shared" si="1"/>
        <v>0</v>
      </c>
      <c r="P41" s="9"/>
      <c r="Q41" s="8"/>
      <c r="R41" s="10">
        <f t="shared" ref="R41:R50" si="5">0.05*H41+0.9*O41+0.05*P41</f>
        <v>3</v>
      </c>
      <c r="S41" s="13" t="s">
        <v>152</v>
      </c>
      <c r="T41" s="13" t="s">
        <v>152</v>
      </c>
      <c r="U41" s="9" t="e">
        <f ca="1">_xlfn.DISPIMG("ID_090DE2824C07408FADEECF6F389F1AB0",1)</f>
        <v>#NAME?</v>
      </c>
      <c r="V41" s="9"/>
      <c r="W41" s="18"/>
      <c r="X41" s="18"/>
      <c r="Y41" s="18"/>
      <c r="Z41" s="18"/>
      <c r="AA41" s="18"/>
    </row>
    <row r="42" spans="1:27" s="1" customFormat="1" ht="18.75">
      <c r="A42" s="14">
        <v>39</v>
      </c>
      <c r="B42" s="15" t="s">
        <v>154</v>
      </c>
      <c r="C42" s="15">
        <v>8241411520</v>
      </c>
      <c r="D42" s="9" t="s">
        <v>25</v>
      </c>
      <c r="E42" s="10">
        <v>60</v>
      </c>
      <c r="F42" s="17"/>
      <c r="G42" s="16"/>
      <c r="H42" s="11">
        <f t="shared" si="4"/>
        <v>60</v>
      </c>
      <c r="I42" s="10">
        <v>0</v>
      </c>
      <c r="J42" s="8"/>
      <c r="K42" s="10"/>
      <c r="L42" s="23"/>
      <c r="M42" s="9"/>
      <c r="N42" s="9"/>
      <c r="O42" s="12">
        <f t="shared" si="1"/>
        <v>0</v>
      </c>
      <c r="P42" s="9"/>
      <c r="Q42" s="8"/>
      <c r="R42" s="10">
        <f t="shared" si="5"/>
        <v>3</v>
      </c>
      <c r="S42" s="13" t="s">
        <v>152</v>
      </c>
      <c r="T42" s="13" t="s">
        <v>152</v>
      </c>
      <c r="U42" s="9" t="e">
        <f ca="1">_xlfn.DISPIMG("ID_3D3D13E62167453EB520750D35B53C14",1)</f>
        <v>#NAME?</v>
      </c>
      <c r="V42" s="9"/>
      <c r="W42" s="18"/>
      <c r="X42" s="18"/>
      <c r="Y42" s="18"/>
      <c r="Z42" s="18"/>
      <c r="AA42" s="18"/>
    </row>
    <row r="43" spans="1:27" s="1" customFormat="1" ht="18.75">
      <c r="A43" s="8">
        <v>40</v>
      </c>
      <c r="B43" s="15" t="s">
        <v>155</v>
      </c>
      <c r="C43" s="15">
        <v>8241411525</v>
      </c>
      <c r="D43" s="9" t="s">
        <v>25</v>
      </c>
      <c r="E43" s="10">
        <v>60</v>
      </c>
      <c r="F43" s="10"/>
      <c r="G43" s="8"/>
      <c r="H43" s="11">
        <f t="shared" si="4"/>
        <v>60</v>
      </c>
      <c r="I43" s="10">
        <v>0</v>
      </c>
      <c r="J43" s="8"/>
      <c r="K43" s="10"/>
      <c r="L43" s="8"/>
      <c r="M43" s="10"/>
      <c r="N43" s="8"/>
      <c r="O43" s="12">
        <f t="shared" si="1"/>
        <v>0</v>
      </c>
      <c r="P43" s="9"/>
      <c r="Q43" s="8"/>
      <c r="R43" s="10">
        <f t="shared" si="5"/>
        <v>3</v>
      </c>
      <c r="S43" s="13" t="s">
        <v>152</v>
      </c>
      <c r="T43" s="13" t="s">
        <v>152</v>
      </c>
      <c r="U43" s="9" t="e">
        <f ca="1">_xlfn.DISPIMG("ID_AEF327B68D114F49BD60CB768B50DB5B",1)</f>
        <v>#NAME?</v>
      </c>
      <c r="V43" s="9"/>
      <c r="W43" s="18"/>
      <c r="X43" s="18"/>
      <c r="Y43" s="18"/>
      <c r="Z43" s="18"/>
      <c r="AA43" s="18"/>
    </row>
    <row r="44" spans="1:27" s="1" customFormat="1" ht="18.75">
      <c r="A44" s="14">
        <v>41</v>
      </c>
      <c r="B44" s="15" t="s">
        <v>156</v>
      </c>
      <c r="C44" s="15">
        <v>8241411526</v>
      </c>
      <c r="D44" s="9" t="s">
        <v>25</v>
      </c>
      <c r="E44" s="10">
        <v>60</v>
      </c>
      <c r="F44" s="10"/>
      <c r="G44" s="8"/>
      <c r="H44" s="11">
        <f t="shared" si="4"/>
        <v>60</v>
      </c>
      <c r="I44" s="10">
        <v>0</v>
      </c>
      <c r="J44" s="8"/>
      <c r="K44" s="10"/>
      <c r="L44" s="8"/>
      <c r="M44" s="10"/>
      <c r="N44" s="8"/>
      <c r="O44" s="12">
        <f t="shared" si="1"/>
        <v>0</v>
      </c>
      <c r="P44" s="9"/>
      <c r="Q44" s="8"/>
      <c r="R44" s="10">
        <f t="shared" si="5"/>
        <v>3</v>
      </c>
      <c r="S44" s="13" t="s">
        <v>152</v>
      </c>
      <c r="T44" s="13" t="s">
        <v>152</v>
      </c>
      <c r="U44" s="9" t="e">
        <f ca="1">_xlfn.DISPIMG("ID_FF16DB7FBBAA453F8E9DDBB087FEEC60",1)</f>
        <v>#NAME?</v>
      </c>
      <c r="V44" s="9"/>
      <c r="W44" s="18"/>
      <c r="X44" s="18"/>
      <c r="Y44" s="18"/>
      <c r="Z44" s="18"/>
      <c r="AA44" s="18"/>
    </row>
    <row r="45" spans="1:27" s="1" customFormat="1" ht="18.75">
      <c r="A45" s="8">
        <v>42</v>
      </c>
      <c r="B45" s="15" t="s">
        <v>157</v>
      </c>
      <c r="C45" s="15">
        <v>8241411543</v>
      </c>
      <c r="D45" s="15" t="s">
        <v>25</v>
      </c>
      <c r="E45" s="10">
        <v>60</v>
      </c>
      <c r="F45" s="9"/>
      <c r="G45" s="23"/>
      <c r="H45" s="11">
        <f t="shared" si="4"/>
        <v>60</v>
      </c>
      <c r="I45" s="10">
        <v>0</v>
      </c>
      <c r="J45" s="8"/>
      <c r="K45" s="10"/>
      <c r="L45" s="23"/>
      <c r="M45" s="9"/>
      <c r="N45" s="9"/>
      <c r="O45" s="12">
        <f t="shared" si="1"/>
        <v>0</v>
      </c>
      <c r="P45" s="9"/>
      <c r="Q45" s="23"/>
      <c r="R45" s="10">
        <f t="shared" si="5"/>
        <v>3</v>
      </c>
      <c r="S45" s="13" t="s">
        <v>152</v>
      </c>
      <c r="T45" s="13" t="s">
        <v>152</v>
      </c>
      <c r="U45" s="9" t="e">
        <f ca="1">_xlfn.DISPIMG("ID_CE4CB0B388894991894D27CDCD16812A",1)</f>
        <v>#NAME?</v>
      </c>
      <c r="V45" s="9"/>
      <c r="W45" s="18"/>
      <c r="X45" s="18"/>
      <c r="Y45" s="18"/>
      <c r="Z45" s="18"/>
      <c r="AA45" s="18"/>
    </row>
    <row r="46" spans="1:27" s="1" customFormat="1" ht="30">
      <c r="A46" s="14">
        <v>43</v>
      </c>
      <c r="B46" s="15" t="s">
        <v>158</v>
      </c>
      <c r="C46" s="15">
        <v>8241411544</v>
      </c>
      <c r="D46" s="15" t="s">
        <v>25</v>
      </c>
      <c r="E46" s="10">
        <v>60</v>
      </c>
      <c r="F46" s="9"/>
      <c r="G46" s="23"/>
      <c r="H46" s="11">
        <f t="shared" si="4"/>
        <v>60</v>
      </c>
      <c r="I46" s="10">
        <v>0</v>
      </c>
      <c r="J46" s="8"/>
      <c r="K46" s="10"/>
      <c r="L46" s="23" t="s">
        <v>159</v>
      </c>
      <c r="M46" s="9"/>
      <c r="N46" s="9"/>
      <c r="O46" s="12">
        <f t="shared" si="1"/>
        <v>0</v>
      </c>
      <c r="P46" s="9"/>
      <c r="Q46" s="23"/>
      <c r="R46" s="10">
        <f t="shared" si="5"/>
        <v>3</v>
      </c>
      <c r="S46" s="13" t="s">
        <v>152</v>
      </c>
      <c r="T46" s="13" t="s">
        <v>152</v>
      </c>
      <c r="U46" s="9" t="e">
        <f ca="1">_xlfn.DISPIMG("ID_F36972A061D44E36840464D8378B2774",1)</f>
        <v>#NAME?</v>
      </c>
      <c r="V46" s="9"/>
      <c r="W46" s="18"/>
      <c r="X46" s="18"/>
      <c r="Y46" s="18"/>
      <c r="Z46" s="18"/>
      <c r="AA46" s="18"/>
    </row>
    <row r="47" spans="1:27" s="1" customFormat="1" ht="18.75">
      <c r="A47" s="8">
        <v>44</v>
      </c>
      <c r="B47" s="15" t="s">
        <v>160</v>
      </c>
      <c r="C47" s="15">
        <v>8241411548</v>
      </c>
      <c r="D47" s="15" t="s">
        <v>25</v>
      </c>
      <c r="E47" s="10">
        <v>60</v>
      </c>
      <c r="F47" s="14"/>
      <c r="G47" s="35"/>
      <c r="H47" s="11">
        <f t="shared" si="4"/>
        <v>60</v>
      </c>
      <c r="I47" s="10">
        <v>0</v>
      </c>
      <c r="J47" s="14"/>
      <c r="K47" s="14"/>
      <c r="L47" s="14"/>
      <c r="M47" s="14"/>
      <c r="N47" s="14"/>
      <c r="O47" s="12">
        <f t="shared" si="1"/>
        <v>0</v>
      </c>
      <c r="P47" s="9"/>
      <c r="Q47" s="30"/>
      <c r="R47" s="10">
        <f t="shared" si="5"/>
        <v>3</v>
      </c>
      <c r="S47" s="13" t="s">
        <v>152</v>
      </c>
      <c r="T47" s="13" t="s">
        <v>152</v>
      </c>
      <c r="U47" s="14" t="e">
        <f ca="1">_xlfn.DISPIMG("ID_4D37EE8716894FE7932B0602363DD08C",1)</f>
        <v>#NAME?</v>
      </c>
      <c r="V47" s="14"/>
      <c r="W47" s="18"/>
      <c r="X47" s="18"/>
      <c r="Y47" s="18"/>
      <c r="Z47" s="18"/>
      <c r="AA47" s="18"/>
    </row>
    <row r="48" spans="1:27" s="1" customFormat="1" ht="18.75">
      <c r="A48" s="14">
        <v>45</v>
      </c>
      <c r="B48" s="19" t="s">
        <v>161</v>
      </c>
      <c r="C48" s="19">
        <v>8241411551</v>
      </c>
      <c r="D48" s="15" t="s">
        <v>25</v>
      </c>
      <c r="E48" s="20">
        <v>60</v>
      </c>
      <c r="F48" s="20"/>
      <c r="G48" s="21"/>
      <c r="H48" s="11">
        <f t="shared" si="4"/>
        <v>60</v>
      </c>
      <c r="I48" s="10">
        <v>0</v>
      </c>
      <c r="J48" s="20"/>
      <c r="K48" s="20"/>
      <c r="L48" s="20"/>
      <c r="M48" s="20"/>
      <c r="N48" s="20"/>
      <c r="O48" s="12">
        <f t="shared" si="1"/>
        <v>0</v>
      </c>
      <c r="P48" s="9"/>
      <c r="Q48" s="21"/>
      <c r="R48" s="10">
        <f t="shared" si="5"/>
        <v>3</v>
      </c>
      <c r="S48" s="13" t="s">
        <v>152</v>
      </c>
      <c r="T48" s="13" t="s">
        <v>152</v>
      </c>
      <c r="U48" s="20" t="e">
        <f ca="1">_xlfn.DISPIMG("ID_1C0152A0A20B4BF2B6B4164992E262A2",1)</f>
        <v>#NAME?</v>
      </c>
      <c r="V48" s="22"/>
      <c r="W48" s="18"/>
      <c r="X48" s="18"/>
      <c r="Y48" s="18"/>
      <c r="Z48" s="18"/>
      <c r="AA48" s="18"/>
    </row>
    <row r="49" spans="1:27" s="1" customFormat="1" ht="18.75">
      <c r="A49" s="8">
        <v>46</v>
      </c>
      <c r="B49" s="19" t="s">
        <v>162</v>
      </c>
      <c r="C49" s="19">
        <v>8241411552</v>
      </c>
      <c r="D49" s="15" t="s">
        <v>25</v>
      </c>
      <c r="E49" s="20">
        <v>60</v>
      </c>
      <c r="F49" s="20"/>
      <c r="G49" s="21"/>
      <c r="H49" s="11">
        <f t="shared" si="4"/>
        <v>60</v>
      </c>
      <c r="I49" s="10">
        <v>0</v>
      </c>
      <c r="J49" s="20"/>
      <c r="K49" s="20"/>
      <c r="L49" s="20"/>
      <c r="M49" s="20"/>
      <c r="N49" s="20"/>
      <c r="O49" s="12">
        <f t="shared" si="1"/>
        <v>0</v>
      </c>
      <c r="P49" s="9"/>
      <c r="Q49" s="21"/>
      <c r="R49" s="10">
        <f t="shared" si="5"/>
        <v>3</v>
      </c>
      <c r="S49" s="13" t="s">
        <v>152</v>
      </c>
      <c r="T49" s="13" t="s">
        <v>152</v>
      </c>
      <c r="U49" s="20" t="e">
        <f ca="1">_xlfn.DISPIMG("ID_3647878B1F6E484BBEAF828672E5F3D9",1)</f>
        <v>#NAME?</v>
      </c>
      <c r="V49" s="22"/>
      <c r="W49" s="18"/>
      <c r="X49" s="18"/>
      <c r="Y49" s="18"/>
      <c r="Z49" s="18"/>
      <c r="AA49" s="18"/>
    </row>
    <row r="50" spans="1:27" s="1" customFormat="1" ht="18.75">
      <c r="A50" s="14">
        <v>47</v>
      </c>
      <c r="B50" s="15" t="s">
        <v>163</v>
      </c>
      <c r="C50" s="24">
        <v>8241411538</v>
      </c>
      <c r="D50" s="9" t="s">
        <v>25</v>
      </c>
      <c r="E50" s="10">
        <v>60</v>
      </c>
      <c r="F50" s="9"/>
      <c r="G50" s="23"/>
      <c r="H50" s="11">
        <f t="shared" si="4"/>
        <v>60</v>
      </c>
      <c r="I50" s="10">
        <v>0</v>
      </c>
      <c r="J50" s="8"/>
      <c r="K50" s="10"/>
      <c r="L50" s="23"/>
      <c r="M50" s="9"/>
      <c r="N50" s="9"/>
      <c r="O50" s="12">
        <f t="shared" si="1"/>
        <v>0</v>
      </c>
      <c r="P50" s="9"/>
      <c r="Q50" s="23"/>
      <c r="R50" s="10">
        <f t="shared" si="5"/>
        <v>3</v>
      </c>
      <c r="S50" s="13" t="s">
        <v>152</v>
      </c>
      <c r="T50" s="13" t="s">
        <v>152</v>
      </c>
      <c r="U50" s="9" t="e">
        <f ca="1">_xlfn.DISPIMG("ID_9A3E03DE1CB742E693B7CBA6F6C446DD",1)</f>
        <v>#NAME?</v>
      </c>
      <c r="V50" s="9"/>
      <c r="W50" s="18"/>
      <c r="X50" s="18"/>
      <c r="Y50" s="18"/>
      <c r="Z50" s="18"/>
      <c r="AA50" s="18"/>
    </row>
    <row r="51" spans="1:27" s="1" customFormat="1" ht="30">
      <c r="A51" s="8">
        <v>48</v>
      </c>
      <c r="B51" s="15" t="s">
        <v>164</v>
      </c>
      <c r="C51" s="15">
        <v>8241411541</v>
      </c>
      <c r="D51" s="15" t="s">
        <v>25</v>
      </c>
      <c r="E51" s="12">
        <v>60</v>
      </c>
      <c r="F51" s="9"/>
      <c r="G51" s="23"/>
      <c r="H51" s="11">
        <f t="shared" si="4"/>
        <v>60</v>
      </c>
      <c r="I51" s="10">
        <v>0</v>
      </c>
      <c r="J51" s="8"/>
      <c r="K51" s="10">
        <v>8</v>
      </c>
      <c r="L51" s="23" t="s">
        <v>165</v>
      </c>
      <c r="M51" s="9">
        <v>0</v>
      </c>
      <c r="N51" s="9"/>
      <c r="O51" s="12">
        <f t="shared" si="1"/>
        <v>5.6</v>
      </c>
      <c r="P51" s="9">
        <v>0</v>
      </c>
      <c r="Q51" s="23"/>
      <c r="R51" s="10">
        <f>0.05*H51+0.9*O51+0.05*P51-10</f>
        <v>-1.9600000000000009</v>
      </c>
      <c r="S51" s="13" t="s">
        <v>166</v>
      </c>
      <c r="T51" s="13" t="s">
        <v>166</v>
      </c>
      <c r="U51" s="9" t="e">
        <f ca="1">_xlfn.DISPIMG("ID_FC49F607E0BE42BFB19412AA313A1C4A",1)</f>
        <v>#NAME?</v>
      </c>
      <c r="V51" s="9" t="s">
        <v>167</v>
      </c>
      <c r="W51" s="18"/>
      <c r="X51" s="18"/>
      <c r="Y51" s="18"/>
      <c r="Z51" s="18"/>
      <c r="AA51" s="18"/>
    </row>
    <row r="52" spans="1:27" s="1" customFormat="1" ht="27">
      <c r="A52" s="14">
        <v>49</v>
      </c>
      <c r="B52" s="37" t="s">
        <v>168</v>
      </c>
      <c r="C52" s="19">
        <v>8241411558</v>
      </c>
      <c r="D52" s="15" t="s">
        <v>25</v>
      </c>
      <c r="E52" s="20">
        <v>60</v>
      </c>
      <c r="F52" s="20">
        <v>-30</v>
      </c>
      <c r="G52" s="21" t="s">
        <v>169</v>
      </c>
      <c r="H52" s="11">
        <f t="shared" si="4"/>
        <v>30</v>
      </c>
      <c r="I52" s="10">
        <v>0</v>
      </c>
      <c r="J52" s="20"/>
      <c r="K52" s="20"/>
      <c r="L52" s="20"/>
      <c r="M52" s="20"/>
      <c r="N52" s="20"/>
      <c r="O52" s="12">
        <f t="shared" si="1"/>
        <v>0</v>
      </c>
      <c r="P52" s="9"/>
      <c r="Q52" s="21"/>
      <c r="R52" s="10">
        <f>0.05*H52+0.9*O52+0.05*P52-10</f>
        <v>-8.5</v>
      </c>
      <c r="S52" s="13" t="s">
        <v>170</v>
      </c>
      <c r="T52" s="13" t="s">
        <v>170</v>
      </c>
      <c r="U52" s="20" t="e">
        <f ca="1">_xlfn.DISPIMG("ID_534DB21C06D149989FACF3B22644EF8F",1)</f>
        <v>#NAME?</v>
      </c>
      <c r="V52" s="9" t="s">
        <v>167</v>
      </c>
      <c r="W52" s="18"/>
      <c r="X52" s="18"/>
      <c r="Y52" s="18"/>
      <c r="Z52" s="18"/>
      <c r="AA52" s="18"/>
    </row>
    <row r="53" spans="1:27">
      <c r="S53" s="38"/>
      <c r="T53" s="38"/>
    </row>
    <row r="54" spans="1:27">
      <c r="S54" s="38"/>
      <c r="T54" s="38"/>
    </row>
    <row r="55" spans="1:27">
      <c r="S55" s="38"/>
      <c r="T55" s="38"/>
    </row>
    <row r="56" spans="1:27">
      <c r="S56" s="38"/>
      <c r="T56" s="38"/>
    </row>
    <row r="57" spans="1:27">
      <c r="S57" s="38"/>
      <c r="T57" s="38"/>
    </row>
    <row r="58" spans="1:27">
      <c r="S58" s="38"/>
      <c r="T58" s="38"/>
    </row>
    <row r="59" spans="1:27">
      <c r="S59" s="38"/>
      <c r="T59" s="38"/>
    </row>
    <row r="60" spans="1:27">
      <c r="S60" s="38"/>
      <c r="T60" s="38"/>
    </row>
    <row r="61" spans="1:27">
      <c r="S61" s="38"/>
      <c r="T61" s="38"/>
    </row>
    <row r="62" spans="1:27">
      <c r="S62" s="38"/>
      <c r="T62" s="38"/>
    </row>
    <row r="63" spans="1:27">
      <c r="S63" s="38"/>
      <c r="T63" s="38"/>
    </row>
    <row r="64" spans="1:27">
      <c r="S64" s="38"/>
      <c r="T64" s="38"/>
    </row>
    <row r="65" spans="19:20">
      <c r="S65" s="38"/>
      <c r="T65" s="38"/>
    </row>
    <row r="66" spans="19:20">
      <c r="S66" s="38"/>
      <c r="T66" s="38"/>
    </row>
    <row r="67" spans="19:20">
      <c r="S67" s="38"/>
      <c r="T67" s="38"/>
    </row>
    <row r="68" spans="19:20">
      <c r="S68" s="38"/>
      <c r="T68" s="38"/>
    </row>
    <row r="69" spans="19:20">
      <c r="S69" s="38"/>
      <c r="T69" s="38"/>
    </row>
    <row r="70" spans="19:20">
      <c r="S70" s="38"/>
      <c r="T70" s="38"/>
    </row>
    <row r="71" spans="19:20">
      <c r="S71" s="38"/>
      <c r="T71" s="38"/>
    </row>
    <row r="72" spans="19:20">
      <c r="S72" s="38"/>
      <c r="T72" s="38"/>
    </row>
    <row r="73" spans="19:20">
      <c r="S73" s="38"/>
      <c r="T73" s="38"/>
    </row>
    <row r="74" spans="19:20">
      <c r="S74" s="38"/>
      <c r="T74" s="38"/>
    </row>
    <row r="75" spans="19:20">
      <c r="S75" s="38"/>
      <c r="T75" s="38"/>
    </row>
    <row r="76" spans="19:20">
      <c r="S76" s="38"/>
      <c r="T76" s="38"/>
    </row>
    <row r="77" spans="19:20">
      <c r="S77" s="38"/>
      <c r="T77" s="38"/>
    </row>
    <row r="78" spans="19:20">
      <c r="S78" s="38"/>
      <c r="T78" s="38"/>
    </row>
    <row r="79" spans="19:20">
      <c r="S79" s="38"/>
      <c r="T79" s="38"/>
    </row>
    <row r="80" spans="19:20">
      <c r="S80" s="38"/>
      <c r="T80" s="38"/>
    </row>
    <row r="81" spans="19:20">
      <c r="S81" s="38"/>
      <c r="T81" s="38"/>
    </row>
    <row r="82" spans="19:20">
      <c r="S82" s="38"/>
      <c r="T82" s="38"/>
    </row>
    <row r="83" spans="19:20">
      <c r="S83" s="38"/>
      <c r="T83" s="38"/>
    </row>
    <row r="84" spans="19:20">
      <c r="S84" s="38"/>
      <c r="T84" s="38"/>
    </row>
  </sheetData>
  <sheetProtection formatCells="0" formatColumns="0" formatRows="0" insertColumns="0" insertRows="0" insertHyperlinks="0" deleteColumns="0" deleteRows="0" sort="0" autoFilter="0" pivotTables="0"/>
  <sortState xmlns:xlrd2="http://schemas.microsoft.com/office/spreadsheetml/2017/richdata2" ref="A4:W52">
    <sortCondition descending="1" ref="R4:R52"/>
  </sortState>
  <mergeCells count="13">
    <mergeCell ref="V2:V3"/>
    <mergeCell ref="A1:U1"/>
    <mergeCell ref="E2:H2"/>
    <mergeCell ref="I2:O2"/>
    <mergeCell ref="P2:Q2"/>
    <mergeCell ref="A2:A3"/>
    <mergeCell ref="B2:B3"/>
    <mergeCell ref="C2:C3"/>
    <mergeCell ref="D2:D3"/>
    <mergeCell ref="R2:R3"/>
    <mergeCell ref="S2:S3"/>
    <mergeCell ref="T2:T3"/>
    <mergeCell ref="U2:U3"/>
  </mergeCells>
  <phoneticPr fontId="28" type="noConversion"/>
  <dataValidations count="1">
    <dataValidation type="whole" allowBlank="1" showInputMessage="1" showErrorMessage="1" error="该分值需介于0-100" sqref="P4:P52" xr:uid="{00000000-0002-0000-0000-000000000000}">
      <formula1>0</formula1>
      <formula2>100</formula2>
    </dataValidation>
  </dataValidations>
  <pageMargins left="0.75" right="0.75" top="1" bottom="1" header="0.51041666666666696" footer="0.51041666666666696"/>
  <pageSetup paperSize="8" scale="65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云玺 聂</cp:lastModifiedBy>
  <dcterms:created xsi:type="dcterms:W3CDTF">2026-09-25T14:54:00Z</dcterms:created>
  <dcterms:modified xsi:type="dcterms:W3CDTF">2026-09-24T02:23:00Z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2052-12.1.28496.28496</vt:lpwstr>
  </property>
  <property fmtid="{D5CDD505-2E9C-101B-9397-08002B2CF9AE}" pid="3" name="CalculationRule">
    <vt:i4>0</vt:i4>
  </property>
  <property fmtid="{D5CDD505-2E9C-101B-9397-08002B2CF9AE}" pid="4" name="ICV">
    <vt:lpwstr>06DFA2D5F41DD5A8A430B26AEF8B2E7F_42</vt:lpwstr>
  </property>
</Properties>
</file>